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統計担当\H29高崎市の統計\高崎市の統計PH用\"/>
    </mc:Choice>
  </mc:AlternateContent>
  <bookViews>
    <workbookView xWindow="0" yWindow="15" windowWidth="9675" windowHeight="8610" tabRatio="594" activeTab="33"/>
  </bookViews>
  <sheets>
    <sheet name="01" sheetId="70" r:id="rId1"/>
    <sheet name="02" sheetId="47" r:id="rId2"/>
    <sheet name="03" sheetId="71" r:id="rId3"/>
    <sheet name="04" sheetId="45" r:id="rId4"/>
    <sheet name="05" sheetId="44" r:id="rId5"/>
    <sheet name="06" sheetId="56" r:id="rId6"/>
    <sheet name="07" sheetId="99" r:id="rId7"/>
    <sheet name="08" sheetId="78" r:id="rId8"/>
    <sheet name="09" sheetId="79" r:id="rId9"/>
    <sheet name="10" sheetId="80" r:id="rId10"/>
    <sheet name="11" sheetId="81" r:id="rId11"/>
    <sheet name="12" sheetId="89" r:id="rId12"/>
    <sheet name="13" sheetId="90" r:id="rId13"/>
    <sheet name="14" sheetId="91" r:id="rId14"/>
    <sheet name="15 (1)" sheetId="101" r:id="rId15"/>
    <sheet name="15 (2)" sheetId="102" r:id="rId16"/>
    <sheet name="15 (3)" sheetId="103" r:id="rId17"/>
    <sheet name="15 (4）" sheetId="104" r:id="rId18"/>
    <sheet name="16" sheetId="105" r:id="rId19"/>
    <sheet name="17" sheetId="106" r:id="rId20"/>
    <sheet name="18" sheetId="83" r:id="rId21"/>
    <sheet name="19" sheetId="108" r:id="rId22"/>
    <sheet name="20" sheetId="109" r:id="rId23"/>
    <sheet name="21" sheetId="110" r:id="rId24"/>
    <sheet name="22" sheetId="111" r:id="rId25"/>
    <sheet name="23" sheetId="112" r:id="rId26"/>
    <sheet name="24" sheetId="113" r:id="rId27"/>
    <sheet name="25" sheetId="114" r:id="rId28"/>
    <sheet name="26" sheetId="115" r:id="rId29"/>
    <sheet name="27" sheetId="116" r:id="rId30"/>
    <sheet name="28" sheetId="117" r:id="rId31"/>
    <sheet name="29" sheetId="118" r:id="rId32"/>
    <sheet name="　30" sheetId="134" r:id="rId33"/>
    <sheet name="31" sheetId="119" r:id="rId34"/>
    <sheet name="32" sheetId="120" r:id="rId35"/>
    <sheet name="33" sheetId="121" r:id="rId36"/>
    <sheet name="34" sheetId="122" r:id="rId37"/>
    <sheet name="35" sheetId="123" r:id="rId38"/>
    <sheet name="36" sheetId="124" r:id="rId39"/>
    <sheet name="37" sheetId="125" r:id="rId40"/>
    <sheet name="38" sheetId="126" r:id="rId41"/>
    <sheet name="39" sheetId="127" r:id="rId42"/>
    <sheet name="40" sheetId="128" r:id="rId43"/>
    <sheet name="41" sheetId="129" r:id="rId44"/>
    <sheet name="42" sheetId="130" r:id="rId45"/>
    <sheet name="43" sheetId="131" r:id="rId46"/>
    <sheet name="44" sheetId="132" r:id="rId47"/>
    <sheet name="45" sheetId="133" r:id="rId48"/>
  </sheets>
  <definedNames>
    <definedName name="_xlnm.Print_Area" localSheetId="8">'09'!$A$1:$P$31</definedName>
  </definedNames>
  <calcPr calcId="162913" calcMode="manual"/>
</workbook>
</file>

<file path=xl/calcChain.xml><?xml version="1.0" encoding="utf-8"?>
<calcChain xmlns="http://schemas.openxmlformats.org/spreadsheetml/2006/main">
  <c r="D10" i="134" l="1"/>
  <c r="D9" i="134"/>
  <c r="D8" i="134"/>
  <c r="D7" i="134"/>
  <c r="D6" i="134"/>
  <c r="B7" i="133" l="1"/>
  <c r="C7" i="133"/>
  <c r="D7" i="133"/>
  <c r="E7" i="133"/>
  <c r="F7" i="133"/>
  <c r="G7" i="133"/>
  <c r="K7" i="133"/>
  <c r="B8" i="133"/>
  <c r="C8" i="133"/>
  <c r="D8" i="133"/>
  <c r="E8" i="133"/>
  <c r="F8" i="133"/>
  <c r="G8" i="133"/>
  <c r="B9" i="133"/>
  <c r="C9" i="133"/>
  <c r="D9" i="133"/>
  <c r="E9" i="133"/>
  <c r="F9" i="133"/>
  <c r="G9" i="133"/>
  <c r="B10" i="133"/>
  <c r="C10" i="133"/>
  <c r="D10" i="133"/>
  <c r="E10" i="133"/>
  <c r="F10" i="133"/>
  <c r="G10" i="133"/>
  <c r="C6" i="132"/>
  <c r="D6" i="132"/>
  <c r="E6" i="132"/>
  <c r="F6" i="132"/>
  <c r="G6" i="132"/>
  <c r="I6" i="132"/>
  <c r="J6" i="132"/>
  <c r="C7" i="132"/>
  <c r="I7" i="132" s="1"/>
  <c r="D7" i="132"/>
  <c r="E7" i="132"/>
  <c r="F7" i="132"/>
  <c r="G7" i="132"/>
  <c r="J7" i="132"/>
  <c r="C8" i="132"/>
  <c r="D8" i="132"/>
  <c r="J8" i="132" s="1"/>
  <c r="E8" i="132"/>
  <c r="F8" i="132"/>
  <c r="G8" i="132"/>
  <c r="C9" i="132"/>
  <c r="D9" i="132"/>
  <c r="E9" i="132"/>
  <c r="F9" i="132"/>
  <c r="G9" i="132"/>
  <c r="I9" i="132"/>
  <c r="J9" i="132"/>
  <c r="I10" i="132"/>
  <c r="J10" i="132"/>
  <c r="E6" i="131"/>
  <c r="G6" i="131"/>
  <c r="E7" i="131"/>
  <c r="G7" i="131"/>
  <c r="E8" i="131"/>
  <c r="G8" i="131"/>
  <c r="E9" i="131"/>
  <c r="G9" i="131"/>
  <c r="E10" i="131"/>
  <c r="G10" i="131"/>
  <c r="B6" i="127"/>
  <c r="B7" i="127"/>
  <c r="B8" i="127"/>
  <c r="B9" i="127"/>
  <c r="B6" i="126"/>
  <c r="B7" i="126"/>
  <c r="B8" i="126"/>
  <c r="B9" i="126"/>
  <c r="B10" i="126"/>
  <c r="B7" i="125"/>
  <c r="B8" i="125"/>
  <c r="B9" i="125"/>
  <c r="B10" i="125"/>
  <c r="B11" i="125"/>
  <c r="B10" i="124"/>
  <c r="D5" i="119"/>
  <c r="D6" i="119"/>
  <c r="J6" i="118"/>
  <c r="K6" i="118"/>
  <c r="J7" i="118"/>
  <c r="K7" i="118"/>
  <c r="J8" i="118"/>
  <c r="K8" i="118"/>
  <c r="J9" i="118"/>
  <c r="K9" i="118"/>
  <c r="J10" i="118"/>
  <c r="K10" i="118"/>
  <c r="E6" i="117"/>
  <c r="E7" i="117"/>
  <c r="E8" i="117"/>
  <c r="E9" i="117"/>
  <c r="E10" i="117"/>
  <c r="E6" i="116"/>
  <c r="E7" i="116"/>
  <c r="E8" i="116"/>
  <c r="E9" i="116"/>
  <c r="E10" i="116"/>
  <c r="E6" i="115"/>
  <c r="E7" i="115"/>
  <c r="E8" i="115"/>
  <c r="E9" i="115"/>
  <c r="E10" i="115"/>
  <c r="E6" i="114"/>
  <c r="E7" i="114"/>
  <c r="E8" i="114"/>
  <c r="E9" i="114"/>
  <c r="E10" i="114"/>
  <c r="E6" i="113"/>
  <c r="E7" i="113"/>
  <c r="E8" i="113"/>
  <c r="E9" i="113"/>
  <c r="E10" i="113"/>
  <c r="C19" i="104"/>
  <c r="E19" i="104"/>
  <c r="C28" i="104"/>
  <c r="E28" i="104"/>
  <c r="C32" i="104"/>
  <c r="E32" i="104"/>
  <c r="E37" i="104" s="1"/>
  <c r="C37" i="104"/>
  <c r="F4" i="103"/>
  <c r="F5" i="103"/>
  <c r="F6" i="103"/>
  <c r="F7" i="103"/>
  <c r="F8" i="103"/>
  <c r="F9" i="103"/>
  <c r="F10" i="103"/>
  <c r="F11" i="103"/>
  <c r="F12" i="103"/>
  <c r="F13" i="103"/>
  <c r="C4" i="102"/>
  <c r="C5" i="102"/>
  <c r="J6" i="101"/>
  <c r="J7" i="101"/>
  <c r="J8" i="101"/>
  <c r="J9" i="101"/>
  <c r="J10" i="101"/>
  <c r="J11" i="101"/>
  <c r="J12" i="101"/>
  <c r="J13" i="101"/>
  <c r="J15" i="101"/>
  <c r="I8" i="132" l="1"/>
  <c r="G10" i="47"/>
  <c r="D10" i="47"/>
  <c r="G9" i="47"/>
  <c r="D9" i="47"/>
  <c r="G8" i="47"/>
  <c r="D8" i="47"/>
  <c r="G7" i="47"/>
  <c r="D7" i="47"/>
  <c r="G6" i="47"/>
  <c r="D6" i="47"/>
  <c r="Y9" i="70" l="1"/>
  <c r="AA9" i="70" s="1"/>
  <c r="Y10" i="70"/>
  <c r="AA10" i="70" s="1"/>
  <c r="AA14" i="70"/>
  <c r="AA15" i="70"/>
  <c r="AA18" i="70"/>
  <c r="AA19" i="70"/>
  <c r="AA21" i="70" l="1"/>
  <c r="G10" i="70"/>
  <c r="C10" i="70"/>
  <c r="B10" i="70"/>
  <c r="C9" i="70"/>
  <c r="B9" i="70"/>
  <c r="G8" i="70"/>
  <c r="C8" i="70"/>
  <c r="B8" i="70"/>
  <c r="G7" i="70"/>
  <c r="C7" i="70"/>
  <c r="B7" i="70"/>
  <c r="G6" i="70"/>
  <c r="C6" i="70"/>
  <c r="B6" i="70"/>
  <c r="H23" i="91" l="1"/>
  <c r="D6" i="79"/>
  <c r="G6" i="79"/>
  <c r="J6" i="79"/>
  <c r="M6" i="79"/>
  <c r="P6" i="79"/>
  <c r="D7" i="79"/>
  <c r="G7" i="79"/>
  <c r="J7" i="79"/>
  <c r="M7" i="79"/>
  <c r="P7" i="79"/>
  <c r="D8" i="79"/>
  <c r="G8" i="79"/>
  <c r="J8" i="79"/>
  <c r="M8" i="79"/>
  <c r="P8" i="79"/>
  <c r="D9" i="79"/>
  <c r="G9" i="79"/>
  <c r="J9" i="79"/>
  <c r="M9" i="79"/>
  <c r="P9" i="79"/>
  <c r="D10" i="79"/>
  <c r="G10" i="79"/>
  <c r="J10" i="79"/>
  <c r="M10" i="79"/>
  <c r="P10" i="79"/>
  <c r="D16" i="79"/>
  <c r="G16" i="79"/>
  <c r="J16" i="79"/>
  <c r="M16" i="79"/>
  <c r="P16" i="79"/>
  <c r="D17" i="79"/>
  <c r="G17" i="79"/>
  <c r="J17" i="79"/>
  <c r="M17" i="79"/>
  <c r="P17" i="79"/>
  <c r="D18" i="79"/>
  <c r="G18" i="79"/>
  <c r="J18" i="79"/>
  <c r="M18" i="79"/>
  <c r="P18" i="79"/>
  <c r="D19" i="79"/>
  <c r="G19" i="79"/>
  <c r="J19" i="79"/>
  <c r="M19" i="79"/>
  <c r="P19" i="79"/>
  <c r="D20" i="79"/>
  <c r="G20" i="79"/>
  <c r="J20" i="79"/>
  <c r="M20" i="79"/>
  <c r="P20" i="79"/>
  <c r="D26" i="79"/>
  <c r="G26" i="79"/>
  <c r="J26" i="79"/>
  <c r="D27" i="79"/>
  <c r="G27" i="79"/>
  <c r="J27" i="79"/>
  <c r="D28" i="79"/>
  <c r="G28" i="79"/>
  <c r="J28" i="79"/>
  <c r="D29" i="79"/>
  <c r="G29" i="79"/>
  <c r="J29" i="79"/>
  <c r="D30" i="79"/>
  <c r="G30" i="79"/>
  <c r="J30" i="79"/>
  <c r="F7" i="78"/>
  <c r="F8" i="78"/>
  <c r="F9" i="78"/>
  <c r="F10" i="78"/>
  <c r="F11" i="78"/>
  <c r="E7" i="56"/>
  <c r="F7" i="56"/>
  <c r="G7" i="56"/>
  <c r="E8" i="56"/>
  <c r="F8" i="56"/>
  <c r="G8" i="56"/>
  <c r="E9" i="56"/>
  <c r="F9" i="56"/>
  <c r="G9" i="56"/>
  <c r="E10" i="56"/>
  <c r="F10" i="56"/>
  <c r="G10" i="56"/>
  <c r="E11" i="56"/>
  <c r="F11" i="56"/>
  <c r="G11" i="56"/>
  <c r="B6" i="44"/>
  <c r="C6" i="44"/>
  <c r="B7" i="44"/>
  <c r="C7" i="44"/>
  <c r="B8" i="44"/>
  <c r="C8" i="44"/>
  <c r="B9" i="44"/>
  <c r="C9" i="44"/>
  <c r="B10" i="44"/>
  <c r="C10" i="44"/>
  <c r="J6" i="45"/>
  <c r="K6" i="45"/>
  <c r="L6" i="45"/>
  <c r="J7" i="45"/>
  <c r="K7" i="45"/>
  <c r="L7" i="45"/>
  <c r="J8" i="45"/>
  <c r="K8" i="45"/>
  <c r="L8" i="45"/>
  <c r="J9" i="45"/>
  <c r="K9" i="45"/>
  <c r="L9" i="45"/>
  <c r="J10" i="45"/>
  <c r="K10" i="45"/>
  <c r="L10" i="45"/>
  <c r="B5" i="71"/>
  <c r="B6" i="71"/>
  <c r="B7" i="71"/>
  <c r="B8" i="71"/>
  <c r="B9" i="71"/>
</calcChain>
</file>

<file path=xl/sharedStrings.xml><?xml version="1.0" encoding="utf-8"?>
<sst xmlns="http://schemas.openxmlformats.org/spreadsheetml/2006/main" count="1249" uniqueCount="609">
  <si>
    <t>区　分</t>
    <rPh sb="0" eb="1">
      <t>ク</t>
    </rPh>
    <rPh sb="2" eb="3">
      <t>ブン</t>
    </rPh>
    <phoneticPr fontId="2"/>
  </si>
  <si>
    <t>合　計</t>
  </si>
  <si>
    <t>要介護１</t>
  </si>
  <si>
    <t>要介護２</t>
  </si>
  <si>
    <t>要介護３</t>
  </si>
  <si>
    <t>要介護４</t>
  </si>
  <si>
    <t>要介護５</t>
  </si>
  <si>
    <t>新　規</t>
  </si>
  <si>
    <t>変　更</t>
  </si>
  <si>
    <t>更　新</t>
  </si>
  <si>
    <t>自　立</t>
  </si>
  <si>
    <t>総               数</t>
  </si>
  <si>
    <t>件数</t>
  </si>
  <si>
    <t>資料：保険年金課</t>
  </si>
  <si>
    <t>受 診 率</t>
  </si>
  <si>
    <t>1件当り</t>
  </si>
  <si>
    <t>1人当り</t>
  </si>
  <si>
    <t>（件）</t>
  </si>
  <si>
    <t>加入率（％）</t>
  </si>
  <si>
    <t>計</t>
  </si>
  <si>
    <t>年   度</t>
  </si>
  <si>
    <t>総          数</t>
  </si>
  <si>
    <t>金額</t>
  </si>
  <si>
    <t>その他</t>
  </si>
  <si>
    <t>助成額</t>
  </si>
  <si>
    <t>受診率</t>
  </si>
  <si>
    <t>（円）</t>
  </si>
  <si>
    <t>（％／年）</t>
    <rPh sb="3" eb="4">
      <t>ネン</t>
    </rPh>
    <phoneticPr fontId="0"/>
  </si>
  <si>
    <t>年    度</t>
  </si>
  <si>
    <t>男</t>
  </si>
  <si>
    <t>女</t>
  </si>
  <si>
    <t>性       別</t>
  </si>
  <si>
    <t>65～69歳</t>
  </si>
  <si>
    <t>70～74歳</t>
  </si>
  <si>
    <t>75～79歳</t>
  </si>
  <si>
    <t>80歳以上</t>
  </si>
  <si>
    <t>不明</t>
  </si>
  <si>
    <t>委託施設数</t>
  </si>
  <si>
    <t>総                    数</t>
  </si>
  <si>
    <t>佐  野  長  寿  セ  ン  タ  ー</t>
  </si>
  <si>
    <t>六  郷    長  寿  セ  ン  タ  ー</t>
  </si>
  <si>
    <t>京  ヶ 島  長  寿 セ ン タ  ー</t>
  </si>
  <si>
    <t>利用人数</t>
  </si>
  <si>
    <t>開館日数</t>
  </si>
  <si>
    <t>１日平均数</t>
  </si>
  <si>
    <t>片  岡  長  寿  セ  ン  タ  ー</t>
  </si>
  <si>
    <t xml:space="preserve">八  幡  長  寿  セ  ン  タ  ー </t>
  </si>
  <si>
    <t>中  川  長  寿  セ  ン  タ  ー</t>
  </si>
  <si>
    <t>岩  鼻    長  寿  セ  ン  タ  ー</t>
  </si>
  <si>
    <t>65歳以上</t>
  </si>
  <si>
    <t>クラブ数</t>
  </si>
  <si>
    <t>会員数</t>
  </si>
  <si>
    <t>人口の割合  （％）</t>
  </si>
  <si>
    <t>(60歳以上人口比）</t>
  </si>
  <si>
    <t>1人当り平均</t>
  </si>
  <si>
    <t>受 持 人 口</t>
  </si>
  <si>
    <t>※(  )内の数は主任児童委員数</t>
  </si>
  <si>
    <t>総       数</t>
  </si>
  <si>
    <t>助     成     額</t>
  </si>
  <si>
    <t>(千円）</t>
  </si>
  <si>
    <t>入          院</t>
  </si>
  <si>
    <t>入       院       外</t>
  </si>
  <si>
    <t>歯          科</t>
  </si>
  <si>
    <t>調          剤</t>
  </si>
  <si>
    <t>そ     の     他</t>
  </si>
  <si>
    <t>件     数</t>
  </si>
  <si>
    <t>受  給  者  数</t>
  </si>
  <si>
    <t>受  診  件  数</t>
  </si>
  <si>
    <t>医               療               費            （ 千円 ）</t>
  </si>
  <si>
    <t>1件当り総医療費</t>
  </si>
  <si>
    <t>1人当り総医療費</t>
  </si>
  <si>
    <t>（人）</t>
  </si>
  <si>
    <t>総          額</t>
  </si>
  <si>
    <t>一 部 負 担 分</t>
  </si>
  <si>
    <t>公 費 負 担 分</t>
  </si>
  <si>
    <t>（円／年）</t>
    <rPh sb="3" eb="4">
      <t>ネン</t>
    </rPh>
    <phoneticPr fontId="0"/>
  </si>
  <si>
    <t>高齢者世帯</t>
  </si>
  <si>
    <t>母 子 世 帯</t>
  </si>
  <si>
    <t>傷病障害者世帯</t>
    <rPh sb="4" eb="5">
      <t>モノ</t>
    </rPh>
    <phoneticPr fontId="0"/>
  </si>
  <si>
    <t>その他世帯</t>
    <rPh sb="2" eb="3">
      <t>タ</t>
    </rPh>
    <rPh sb="3" eb="5">
      <t>セタイ</t>
    </rPh>
    <phoneticPr fontId="0"/>
  </si>
  <si>
    <t>障害者世帯</t>
    <rPh sb="0" eb="3">
      <t>ショウガイシャ</t>
    </rPh>
    <rPh sb="3" eb="5">
      <t>セタイ</t>
    </rPh>
    <phoneticPr fontId="0"/>
  </si>
  <si>
    <t>傷病者世帯</t>
    <rPh sb="0" eb="3">
      <t>ショウビョウシャ</t>
    </rPh>
    <rPh sb="3" eb="5">
      <t>セタイ</t>
    </rPh>
    <phoneticPr fontId="0"/>
  </si>
  <si>
    <t>資料：社会福祉課</t>
    <rPh sb="3" eb="5">
      <t>シャカイ</t>
    </rPh>
    <phoneticPr fontId="0"/>
  </si>
  <si>
    <t>入               院</t>
  </si>
  <si>
    <t>入        院        外</t>
  </si>
  <si>
    <t>精 神 病</t>
  </si>
  <si>
    <t>そ の 他</t>
  </si>
  <si>
    <t>年度末</t>
  </si>
  <si>
    <t>生     活     扶     助</t>
  </si>
  <si>
    <t>住     宅     扶     助</t>
  </si>
  <si>
    <t>教     育     扶     助</t>
  </si>
  <si>
    <t>介　　　護　　　扶　　　助</t>
    <rPh sb="0" eb="1">
      <t>スケ</t>
    </rPh>
    <rPh sb="4" eb="5">
      <t>ユズル</t>
    </rPh>
    <rPh sb="8" eb="9">
      <t>タモツ</t>
    </rPh>
    <rPh sb="12" eb="13">
      <t>スケ</t>
    </rPh>
    <phoneticPr fontId="0"/>
  </si>
  <si>
    <t>医      療     扶     助</t>
    <rPh sb="7" eb="8">
      <t>リョウ</t>
    </rPh>
    <phoneticPr fontId="0"/>
  </si>
  <si>
    <t>出  産  扶  助</t>
  </si>
  <si>
    <t>生  業  扶  助</t>
  </si>
  <si>
    <t>葬  祭  扶  助</t>
  </si>
  <si>
    <t>施 設 事 務 費</t>
  </si>
  <si>
    <t>（各年度３月末現在数）</t>
  </si>
  <si>
    <t>箕 輪 城 長  寿  セ  ン  タ  ー</t>
    <rPh sb="0" eb="1">
      <t>ミ</t>
    </rPh>
    <rPh sb="2" eb="3">
      <t>ワ</t>
    </rPh>
    <rPh sb="4" eb="5">
      <t>ジョウ</t>
    </rPh>
    <phoneticPr fontId="0"/>
  </si>
  <si>
    <t xml:space="preserve">群　馬  長  寿  セ  ン  タ  ー </t>
    <rPh sb="0" eb="1">
      <t>グン</t>
    </rPh>
    <rPh sb="2" eb="3">
      <t>ウマ</t>
    </rPh>
    <phoneticPr fontId="0"/>
  </si>
  <si>
    <t>新 町  長  寿  セ  ン  タ  ー</t>
    <rPh sb="0" eb="1">
      <t>シン</t>
    </rPh>
    <rPh sb="2" eb="3">
      <t>マチ</t>
    </rPh>
    <phoneticPr fontId="0"/>
  </si>
  <si>
    <t>新 町 鉄 南 長  寿  セ  ン  タ  ー</t>
    <rPh sb="0" eb="1">
      <t>シン</t>
    </rPh>
    <rPh sb="2" eb="3">
      <t>マチ</t>
    </rPh>
    <rPh sb="4" eb="5">
      <t>テツ</t>
    </rPh>
    <rPh sb="6" eb="7">
      <t>ナン</t>
    </rPh>
    <phoneticPr fontId="0"/>
  </si>
  <si>
    <t>高　浜  長  寿  セ  ン  タ  ー</t>
    <rPh sb="0" eb="1">
      <t>タカ</t>
    </rPh>
    <rPh sb="2" eb="3">
      <t>ハマ</t>
    </rPh>
    <phoneticPr fontId="0"/>
  </si>
  <si>
    <t xml:space="preserve">  （％／年）</t>
  </si>
  <si>
    <t>(円／年）</t>
  </si>
  <si>
    <t>O-1 生 活 保 護 の 状 況</t>
    <phoneticPr fontId="0"/>
  </si>
  <si>
    <t>人口に対する高齢者</t>
    <rPh sb="6" eb="9">
      <t>コウレイシャ</t>
    </rPh>
    <phoneticPr fontId="0"/>
  </si>
  <si>
    <t>資料：長寿社会課</t>
    <rPh sb="3" eb="5">
      <t>チョウジュ</t>
    </rPh>
    <rPh sb="5" eb="7">
      <t>シャカイ</t>
    </rPh>
    <phoneticPr fontId="0"/>
  </si>
  <si>
    <t>実利用人数</t>
  </si>
  <si>
    <t>延利用人数</t>
  </si>
  <si>
    <t>※介護保険外のデイサービス事業</t>
  </si>
  <si>
    <t>要支援者の要介護新規</t>
    <rPh sb="0" eb="3">
      <t>ヨウシエン</t>
    </rPh>
    <rPh sb="3" eb="4">
      <t>モノ</t>
    </rPh>
    <rPh sb="5" eb="8">
      <t>ヨウカイゴ</t>
    </rPh>
    <rPh sb="8" eb="10">
      <t>シンキ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</si>
  <si>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</si>
  <si>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</si>
  <si>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計</t>
    <rPh sb="0" eb="1">
      <t>ケイ</t>
    </rPh>
    <phoneticPr fontId="2"/>
  </si>
  <si>
    <t>１号被保険者（６５～７４歳）</t>
    <rPh sb="1" eb="2">
      <t>ゴウ</t>
    </rPh>
    <rPh sb="2" eb="6">
      <t>ヒホケンシャ</t>
    </rPh>
    <phoneticPr fontId="2"/>
  </si>
  <si>
    <t>１号被保険者（７５歳以上）</t>
    <rPh sb="1" eb="2">
      <t>ゴウ</t>
    </rPh>
    <rPh sb="2" eb="6">
      <t>ヒホケンシャ</t>
    </rPh>
    <phoneticPr fontId="2"/>
  </si>
  <si>
    <t>(単位：人)</t>
    <phoneticPr fontId="0"/>
  </si>
  <si>
    <t>(単位：千円)</t>
    <phoneticPr fontId="0"/>
  </si>
  <si>
    <t>（単位：人）</t>
    <rPh sb="4" eb="5">
      <t>ニン</t>
    </rPh>
    <phoneticPr fontId="0"/>
  </si>
  <si>
    <t>(単位：件)</t>
    <rPh sb="1" eb="3">
      <t>タンイ</t>
    </rPh>
    <rPh sb="4" eb="5">
      <t>ケン</t>
    </rPh>
    <phoneticPr fontId="2"/>
  </si>
  <si>
    <t>O-18 ひ と り 暮 ら し 高 齢 者 の 状 況</t>
    <rPh sb="17" eb="18">
      <t>タカ</t>
    </rPh>
    <rPh sb="19" eb="20">
      <t>ヨワイ</t>
    </rPh>
    <rPh sb="21" eb="22">
      <t>シャ</t>
    </rPh>
    <phoneticPr fontId="0"/>
  </si>
  <si>
    <t>-</t>
    <phoneticPr fontId="0"/>
  </si>
  <si>
    <t>-</t>
  </si>
  <si>
    <t>入所者総数</t>
    <phoneticPr fontId="0"/>
  </si>
  <si>
    <t>年　　齢　　別</t>
    <rPh sb="0" eb="1">
      <t>トシ</t>
    </rPh>
    <rPh sb="3" eb="4">
      <t>トシ</t>
    </rPh>
    <rPh sb="6" eb="7">
      <t>ベツ</t>
    </rPh>
    <phoneticPr fontId="0"/>
  </si>
  <si>
    <t>資料：介護保険課</t>
    <rPh sb="7" eb="8">
      <t>カ</t>
    </rPh>
    <phoneticPr fontId="0"/>
  </si>
  <si>
    <t>資料：介護保険課</t>
    <rPh sb="0" eb="2">
      <t>シリョウ</t>
    </rPh>
    <rPh sb="3" eb="5">
      <t>カイゴ</t>
    </rPh>
    <rPh sb="5" eb="7">
      <t>ホケン</t>
    </rPh>
    <rPh sb="7" eb="8">
      <t>カ</t>
    </rPh>
    <phoneticPr fontId="2"/>
  </si>
  <si>
    <t>２号被保険者</t>
    <phoneticPr fontId="2"/>
  </si>
  <si>
    <t>資料：長寿社会課</t>
    <rPh sb="0" eb="2">
      <t>シリョウ</t>
    </rPh>
    <rPh sb="3" eb="5">
      <t>チョウジュ</t>
    </rPh>
    <rPh sb="5" eb="7">
      <t>シャカイ</t>
    </rPh>
    <rPh sb="7" eb="8">
      <t>カ</t>
    </rPh>
    <phoneticPr fontId="0"/>
  </si>
  <si>
    <t>年　　　度</t>
    <phoneticPr fontId="0"/>
  </si>
  <si>
    <t>定　　　　員</t>
    <phoneticPr fontId="0"/>
  </si>
  <si>
    <t>年　　　度</t>
    <rPh sb="0" eb="1">
      <t>トシ</t>
    </rPh>
    <rPh sb="4" eb="5">
      <t>ド</t>
    </rPh>
    <phoneticPr fontId="2"/>
  </si>
  <si>
    <t>世  帯</t>
  </si>
  <si>
    <t>人員</t>
  </si>
  <si>
    <t>世帯</t>
  </si>
  <si>
    <t>平成24年度</t>
    <phoneticPr fontId="0"/>
  </si>
  <si>
    <t>平成25年度</t>
  </si>
  <si>
    <t>平成26年度</t>
  </si>
  <si>
    <t>平成27年度</t>
  </si>
  <si>
    <t>平成28年度</t>
  </si>
  <si>
    <t>O-3 被 保 護 世 帯 の 類 型 別 世 帯 状 況</t>
    <phoneticPr fontId="0"/>
  </si>
  <si>
    <t>平成24年度</t>
    <phoneticPr fontId="0"/>
  </si>
  <si>
    <t>172(2)</t>
    <phoneticPr fontId="0"/>
  </si>
  <si>
    <t>700(70)</t>
    <phoneticPr fontId="0"/>
  </si>
  <si>
    <t>169(2)</t>
    <phoneticPr fontId="0"/>
  </si>
  <si>
    <t>157(2)</t>
    <phoneticPr fontId="0"/>
  </si>
  <si>
    <t>693(70)</t>
    <phoneticPr fontId="0"/>
  </si>
  <si>
    <t>153(4)</t>
    <phoneticPr fontId="0"/>
  </si>
  <si>
    <t>540(66)</t>
    <phoneticPr fontId="0"/>
  </si>
  <si>
    <t>697(69)</t>
    <phoneticPr fontId="0"/>
  </si>
  <si>
    <t>525(67)</t>
    <phoneticPr fontId="0"/>
  </si>
  <si>
    <t>701(70)</t>
    <phoneticPr fontId="0"/>
  </si>
  <si>
    <t>172(2)</t>
    <phoneticPr fontId="0"/>
  </si>
  <si>
    <t>529(68)</t>
    <phoneticPr fontId="0"/>
  </si>
  <si>
    <t>531(68)</t>
    <phoneticPr fontId="0"/>
  </si>
  <si>
    <t>700(69)</t>
    <phoneticPr fontId="0"/>
  </si>
  <si>
    <t>543(68)</t>
    <phoneticPr fontId="0"/>
  </si>
  <si>
    <t>平成24年度末</t>
    <rPh sb="6" eb="7">
      <t>マツ</t>
    </rPh>
    <phoneticPr fontId="0"/>
  </si>
  <si>
    <t>平成25年度末</t>
    <rPh sb="6" eb="7">
      <t>マツ</t>
    </rPh>
    <phoneticPr fontId="0"/>
  </si>
  <si>
    <t>平成26年度末</t>
    <rPh sb="6" eb="7">
      <t>マツ</t>
    </rPh>
    <phoneticPr fontId="0"/>
  </si>
  <si>
    <t>平成27年度末</t>
    <rPh sb="6" eb="7">
      <t>マツ</t>
    </rPh>
    <phoneticPr fontId="0"/>
  </si>
  <si>
    <t>平成28年度末</t>
    <rPh sb="6" eb="7">
      <t>マツ</t>
    </rPh>
    <phoneticPr fontId="0"/>
  </si>
  <si>
    <t xml:space="preserve">O-4 後 期 高 齢 者 医 療 </t>
    <rPh sb="4" eb="5">
      <t>アト</t>
    </rPh>
    <rPh sb="6" eb="7">
      <t>キ</t>
    </rPh>
    <rPh sb="8" eb="9">
      <t>タカ</t>
    </rPh>
    <rPh sb="10" eb="11">
      <t>トシ</t>
    </rPh>
    <rPh sb="12" eb="13">
      <t>モノ</t>
    </rPh>
    <rPh sb="14" eb="15">
      <t>イ</t>
    </rPh>
    <rPh sb="16" eb="17">
      <t>イヤス</t>
    </rPh>
    <phoneticPr fontId="0"/>
  </si>
  <si>
    <t>保険者負担分</t>
    <rPh sb="0" eb="3">
      <t>ホケンシャ</t>
    </rPh>
    <rPh sb="3" eb="6">
      <t>フタンブン</t>
    </rPh>
    <phoneticPr fontId="0"/>
  </si>
  <si>
    <t>O-5 後 期 高 齢 者  医 療 費 の 状 況</t>
    <rPh sb="4" eb="5">
      <t>アト</t>
    </rPh>
    <rPh sb="6" eb="7">
      <t>キ</t>
    </rPh>
    <rPh sb="8" eb="9">
      <t>タカ</t>
    </rPh>
    <rPh sb="10" eb="11">
      <t>トシ</t>
    </rPh>
    <rPh sb="12" eb="13">
      <t>モノ</t>
    </rPh>
    <phoneticPr fontId="0"/>
  </si>
  <si>
    <t>後期高齢者医療負担額</t>
    <phoneticPr fontId="0"/>
  </si>
  <si>
    <t>(単位：千円)</t>
    <phoneticPr fontId="0"/>
  </si>
  <si>
    <t>後期高齢者医療負担額</t>
    <phoneticPr fontId="0"/>
  </si>
  <si>
    <t>後期高齢者医療負担額</t>
    <phoneticPr fontId="0"/>
  </si>
  <si>
    <t>後期高齢者医療負担額</t>
    <phoneticPr fontId="0"/>
  </si>
  <si>
    <t>年度</t>
  </si>
  <si>
    <t>受 給 者総   数</t>
    <rPh sb="5" eb="6">
      <t>フサ</t>
    </rPh>
    <rPh sb="9" eb="10">
      <t>スウ</t>
    </rPh>
    <phoneticPr fontId="0"/>
  </si>
  <si>
    <t>高齢者人口</t>
    <rPh sb="0" eb="2">
      <t>コウレイ</t>
    </rPh>
    <rPh sb="2" eb="3">
      <t>シャ</t>
    </rPh>
    <phoneticPr fontId="0"/>
  </si>
  <si>
    <t>老人クラブ（長寿会）の状況</t>
    <rPh sb="6" eb="8">
      <t>チョウジュ</t>
    </rPh>
    <rPh sb="8" eb="9">
      <t>カイ</t>
    </rPh>
    <phoneticPr fontId="0"/>
  </si>
  <si>
    <t>平成24年度</t>
    <phoneticPr fontId="0"/>
  </si>
  <si>
    <t>年　　　度</t>
    <phoneticPr fontId="0"/>
  </si>
  <si>
    <t>平成24年度</t>
    <phoneticPr fontId="0"/>
  </si>
  <si>
    <t>年　　　度</t>
    <phoneticPr fontId="0"/>
  </si>
  <si>
    <t>平成24年度</t>
    <phoneticPr fontId="0"/>
  </si>
  <si>
    <t>年　　　度</t>
    <phoneticPr fontId="0"/>
  </si>
  <si>
    <t>平成24年度</t>
    <phoneticPr fontId="0"/>
  </si>
  <si>
    <t>平成24年</t>
    <phoneticPr fontId="0"/>
  </si>
  <si>
    <t>平成25年</t>
  </si>
  <si>
    <t>-</t>
    <phoneticPr fontId="0"/>
  </si>
  <si>
    <t>平成26年</t>
  </si>
  <si>
    <t>平成27年</t>
  </si>
  <si>
    <t>平成28年</t>
  </si>
  <si>
    <t>※独居高齢者は、各年６月１日を基準日とした在宅生活者で、民生委員による調査結果</t>
    <rPh sb="2" eb="5">
      <t>コウレイシャ</t>
    </rPh>
    <rPh sb="8" eb="10">
      <t>カクネン</t>
    </rPh>
    <rPh sb="10" eb="11">
      <t>ガツ</t>
    </rPh>
    <rPh sb="12" eb="13">
      <t>ニチ</t>
    </rPh>
    <rPh sb="21" eb="23">
      <t>ザイタク</t>
    </rPh>
    <rPh sb="23" eb="26">
      <t>セイカツシャ</t>
    </rPh>
    <rPh sb="28" eb="30">
      <t>ミンセイ</t>
    </rPh>
    <rPh sb="30" eb="32">
      <t>イイン</t>
    </rPh>
    <rPh sb="35" eb="37">
      <t>チョウサ</t>
    </rPh>
    <rPh sb="37" eb="39">
      <t>ケッカ</t>
    </rPh>
    <phoneticPr fontId="0"/>
  </si>
  <si>
    <t>総   数</t>
    <phoneticPr fontId="0"/>
  </si>
  <si>
    <t>-</t>
    <phoneticPr fontId="0"/>
  </si>
  <si>
    <t>※介護保険制度改正による総合事業開始に伴い、平成27年6月をもって事業終了</t>
    <rPh sb="5" eb="7">
      <t>セイド</t>
    </rPh>
    <rPh sb="7" eb="9">
      <t>カイセイ</t>
    </rPh>
    <rPh sb="12" eb="14">
      <t>ソウゴウ</t>
    </rPh>
    <rPh sb="14" eb="16">
      <t>ジギョウ</t>
    </rPh>
    <rPh sb="16" eb="18">
      <t>カイシ</t>
    </rPh>
    <rPh sb="19" eb="20">
      <t>トモナ</t>
    </rPh>
    <rPh sb="22" eb="24">
      <t>ヘイセイ</t>
    </rPh>
    <rPh sb="26" eb="27">
      <t>ネン</t>
    </rPh>
    <rPh sb="28" eb="29">
      <t>ガツ</t>
    </rPh>
    <rPh sb="33" eb="35">
      <t>ジギョウ</t>
    </rPh>
    <rPh sb="35" eb="37">
      <t>シュウリョウ</t>
    </rPh>
    <phoneticPr fontId="0"/>
  </si>
  <si>
    <t>-</t>
    <phoneticPr fontId="0"/>
  </si>
  <si>
    <t>平成24年度</t>
    <phoneticPr fontId="2"/>
  </si>
  <si>
    <t>平成24年度</t>
    <phoneticPr fontId="2"/>
  </si>
  <si>
    <t>平成24年度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</si>
  <si>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</si>
  <si>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</si>
  <si>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</si>
  <si>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</si>
  <si>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２号被保険者</t>
    <phoneticPr fontId="2"/>
  </si>
  <si>
    <t>２号被保険者</t>
    <phoneticPr fontId="2"/>
  </si>
  <si>
    <t>世帯</t>
    <phoneticPr fontId="0"/>
  </si>
  <si>
    <t>※生活保護停止中を含む。</t>
    <rPh sb="1" eb="3">
      <t>セイカツ</t>
    </rPh>
    <rPh sb="3" eb="5">
      <t>ホゴ</t>
    </rPh>
    <rPh sb="5" eb="8">
      <t>テイシチュウ</t>
    </rPh>
    <rPh sb="9" eb="10">
      <t>フク</t>
    </rPh>
    <phoneticPr fontId="0"/>
  </si>
  <si>
    <t>高額療養費　　　（支給額）</t>
    <rPh sb="0" eb="2">
      <t>コウガク</t>
    </rPh>
    <rPh sb="2" eb="5">
      <t>リョウヨウヒ</t>
    </rPh>
    <rPh sb="9" eb="12">
      <t>シキュウガク</t>
    </rPh>
    <phoneticPr fontId="0"/>
  </si>
  <si>
    <t>※後期高齢者医療会計年度は3月診療分から翌年2月診療分</t>
    <phoneticPr fontId="2"/>
  </si>
  <si>
    <t>※受診率は、受診件数÷被保険者数であり、一人あたりの受診件数を百分率で表したもの。</t>
    <rPh sb="1" eb="3">
      <t>ジュシン</t>
    </rPh>
    <rPh sb="3" eb="4">
      <t>リツ</t>
    </rPh>
    <rPh sb="6" eb="8">
      <t>ジュシン</t>
    </rPh>
    <rPh sb="8" eb="10">
      <t>ケンスウ</t>
    </rPh>
    <rPh sb="11" eb="15">
      <t>ヒホケンシャ</t>
    </rPh>
    <rPh sb="15" eb="16">
      <t>スウ</t>
    </rPh>
    <rPh sb="20" eb="22">
      <t>ヒトリ</t>
    </rPh>
    <rPh sb="26" eb="28">
      <t>ジュシン</t>
    </rPh>
    <rPh sb="28" eb="30">
      <t>ケンスウ</t>
    </rPh>
    <rPh sb="31" eb="34">
      <t>ヒャクブンリツ</t>
    </rPh>
    <rPh sb="35" eb="36">
      <t>ヒョウ</t>
    </rPh>
    <phoneticPr fontId="2"/>
  </si>
  <si>
    <t>O-6 高 齢 者 医 療 費 助 成 額 の 状 況</t>
    <phoneticPr fontId="0"/>
  </si>
  <si>
    <t>O-7 民 生 委 員 数</t>
    <phoneticPr fontId="0"/>
  </si>
  <si>
    <t>年　　次</t>
    <phoneticPr fontId="0"/>
  </si>
  <si>
    <t>総　　数</t>
    <phoneticPr fontId="0"/>
  </si>
  <si>
    <t>O-8 高齢者人口及び老人クラブ（長寿会）の状況</t>
    <rPh sb="4" eb="7">
      <t>コウレイシャ</t>
    </rPh>
    <rPh sb="17" eb="19">
      <t>チョウジュ</t>
    </rPh>
    <rPh sb="19" eb="20">
      <t>カイ</t>
    </rPh>
    <phoneticPr fontId="0"/>
  </si>
  <si>
    <t>O-2 医 療 扶 助 の 状 況</t>
    <phoneticPr fontId="0"/>
  </si>
  <si>
    <t>年    度</t>
    <phoneticPr fontId="0"/>
  </si>
  <si>
    <t>O-9 老 人 福 祉 セ ン タ ー 利 用 状 況</t>
    <phoneticPr fontId="0"/>
  </si>
  <si>
    <t>O-10 デイサービスセンター利用状況</t>
    <phoneticPr fontId="0"/>
  </si>
  <si>
    <t>O-11 養 護 老 人 ホ ー ム の 状 況</t>
    <phoneticPr fontId="0"/>
  </si>
  <si>
    <t>年    度</t>
    <rPh sb="0" eb="1">
      <t>トシ</t>
    </rPh>
    <rPh sb="5" eb="6">
      <t>ド</t>
    </rPh>
    <phoneticPr fontId="2"/>
  </si>
  <si>
    <t>O-12 要介護認定申請件数</t>
    <phoneticPr fontId="2"/>
  </si>
  <si>
    <t>O-13 要介護認定審査判定結果</t>
    <rPh sb="5" eb="6">
      <t>ヨウ</t>
    </rPh>
    <rPh sb="6" eb="8">
      <t>カイゴ</t>
    </rPh>
    <rPh sb="8" eb="10">
      <t>ニンテイ</t>
    </rPh>
    <phoneticPr fontId="2"/>
  </si>
  <si>
    <t>O-14 要介護認定者数</t>
    <rPh sb="5" eb="6">
      <t>ヨウ</t>
    </rPh>
    <rPh sb="8" eb="10">
      <t>ニンテイ</t>
    </rPh>
    <phoneticPr fontId="2"/>
  </si>
  <si>
    <t>※介護保険事業状況報告（年報）より。</t>
    <rPh sb="1" eb="3">
      <t>カイゴ</t>
    </rPh>
    <rPh sb="3" eb="5">
      <t>ホケン</t>
    </rPh>
    <rPh sb="5" eb="7">
      <t>ジギョウ</t>
    </rPh>
    <rPh sb="7" eb="9">
      <t>ジョウキョウ</t>
    </rPh>
    <rPh sb="9" eb="11">
      <t>ホウコク</t>
    </rPh>
    <rPh sb="12" eb="14">
      <t>ネンポウ</t>
    </rPh>
    <phoneticPr fontId="2"/>
  </si>
  <si>
    <t>資料：社会福祉課 「被保護者調査」</t>
    <rPh sb="3" eb="5">
      <t>シャカイ</t>
    </rPh>
    <rPh sb="10" eb="14">
      <t>ヒホゴシャ</t>
    </rPh>
    <rPh sb="14" eb="16">
      <t>チョウサ</t>
    </rPh>
    <phoneticPr fontId="0"/>
  </si>
  <si>
    <r>
      <t xml:space="preserve">被保護の実数 </t>
    </r>
    <r>
      <rPr>
        <sz val="9"/>
        <rFont val="ＭＳ Ｐ明朝"/>
        <family val="1"/>
        <charset val="128"/>
      </rPr>
      <t>(月平均)</t>
    </r>
    <rPh sb="8" eb="11">
      <t>ツキヘイキン</t>
    </rPh>
    <phoneticPr fontId="0"/>
  </si>
  <si>
    <t>※平成24年度から老年人口を高齢者人口へと表記を変更</t>
    <rPh sb="1" eb="3">
      <t>ヘイセイ</t>
    </rPh>
    <rPh sb="5" eb="7">
      <t>ネンド</t>
    </rPh>
    <rPh sb="6" eb="7">
      <t>ド</t>
    </rPh>
    <rPh sb="8" eb="10">
      <t>ロウネン</t>
    </rPh>
    <rPh sb="10" eb="12">
      <t>ジンコウ</t>
    </rPh>
    <rPh sb="13" eb="15">
      <t>コウレイ</t>
    </rPh>
    <rPh sb="15" eb="16">
      <t>シャ</t>
    </rPh>
    <rPh sb="16" eb="18">
      <t>ジンコウ</t>
    </rPh>
    <rPh sb="21" eb="23">
      <t>ヒョウキ</t>
    </rPh>
    <rPh sb="24" eb="26">
      <t>ヘンコウ</t>
    </rPh>
    <phoneticPr fontId="0"/>
  </si>
  <si>
    <t>※老人クラブは、60歳から加入可能</t>
    <rPh sb="1" eb="3">
      <t>ロウジン</t>
    </rPh>
    <rPh sb="12" eb="14">
      <t>カニュウ</t>
    </rPh>
    <rPh sb="14" eb="16">
      <t>カノウ</t>
    </rPh>
    <phoneticPr fontId="0"/>
  </si>
  <si>
    <t>※65歳以上人口は、各年4月1日現在の住民基本台帳による。</t>
    <phoneticPr fontId="0"/>
  </si>
  <si>
    <t>保護率（‰）</t>
    <phoneticPr fontId="0"/>
  </si>
  <si>
    <t>２号被保険者</t>
    <rPh sb="1" eb="2">
      <t>ゴウ</t>
    </rPh>
    <rPh sb="2" eb="6">
      <t>ヒホケンシャ</t>
    </rPh>
    <phoneticPr fontId="2"/>
  </si>
  <si>
    <t>１号被保険者</t>
    <rPh sb="1" eb="2">
      <t>ゴウ</t>
    </rPh>
    <rPh sb="2" eb="6">
      <t>ヒホケンシャ</t>
    </rPh>
    <phoneticPr fontId="2"/>
  </si>
  <si>
    <t>年　度</t>
    <rPh sb="0" eb="1">
      <t>トシ</t>
    </rPh>
    <rPh sb="2" eb="3">
      <t>ド</t>
    </rPh>
    <phoneticPr fontId="2"/>
  </si>
  <si>
    <t>(単位：人)</t>
    <rPh sb="1" eb="3">
      <t>タンイ</t>
    </rPh>
    <rPh sb="4" eb="5">
      <t>ニン</t>
    </rPh>
    <phoneticPr fontId="2"/>
  </si>
  <si>
    <t>（１）居宅サービス利用者数</t>
    <phoneticPr fontId="2"/>
  </si>
  <si>
    <t>O-15 介護保険サービスの利用状況</t>
    <rPh sb="8" eb="9">
      <t>ケン</t>
    </rPh>
    <phoneticPr fontId="2"/>
  </si>
  <si>
    <t>-</t>
    <phoneticPr fontId="0"/>
  </si>
  <si>
    <t>-</t>
    <phoneticPr fontId="0"/>
  </si>
  <si>
    <t>経過的要介護</t>
    <rPh sb="0" eb="3">
      <t>ケイカテキ</t>
    </rPh>
    <rPh sb="3" eb="6">
      <t>ヨウカイゴ</t>
    </rPh>
    <phoneticPr fontId="2"/>
  </si>
  <si>
    <t>年度</t>
    <rPh sb="0" eb="2">
      <t>ネンド</t>
    </rPh>
    <phoneticPr fontId="2"/>
  </si>
  <si>
    <t>（２）地域密着型サービス利用者数</t>
    <rPh sb="3" eb="5">
      <t>チイキ</t>
    </rPh>
    <rPh sb="5" eb="8">
      <t>ミッチャクガタ</t>
    </rPh>
    <phoneticPr fontId="2"/>
  </si>
  <si>
    <t>介護療養型
医療施設</t>
    <phoneticPr fontId="2"/>
  </si>
  <si>
    <t>介護老人
保健施設</t>
    <phoneticPr fontId="2"/>
  </si>
  <si>
    <t>介護老人
福祉施設</t>
    <phoneticPr fontId="2"/>
  </si>
  <si>
    <t>（３）施設サービス利用者数</t>
    <phoneticPr fontId="2"/>
  </si>
  <si>
    <t>合　　計</t>
    <rPh sb="0" eb="1">
      <t>ゴウ</t>
    </rPh>
    <rPh sb="3" eb="4">
      <t>ケイ</t>
    </rPh>
    <phoneticPr fontId="2"/>
  </si>
  <si>
    <t>審査支払手数料</t>
    <rPh sb="0" eb="2">
      <t>シンサ</t>
    </rPh>
    <rPh sb="2" eb="4">
      <t>シハライ</t>
    </rPh>
    <rPh sb="4" eb="7">
      <t>テスウリョウ</t>
    </rPh>
    <phoneticPr fontId="2"/>
  </si>
  <si>
    <t>特定入所者介護サービス費等</t>
    <rPh sb="0" eb="2">
      <t>トクテイ</t>
    </rPh>
    <rPh sb="2" eb="5">
      <t>ニュウショシャ</t>
    </rPh>
    <rPh sb="5" eb="7">
      <t>カイゴ</t>
    </rPh>
    <rPh sb="11" eb="12">
      <t>ヒ</t>
    </rPh>
    <rPh sb="12" eb="13">
      <t>トウ</t>
    </rPh>
    <phoneticPr fontId="2"/>
  </si>
  <si>
    <t>高額医療介護合算サービス費等</t>
  </si>
  <si>
    <t>高額介護サービス費</t>
    <rPh sb="0" eb="2">
      <t>コウガク</t>
    </rPh>
    <rPh sb="2" eb="4">
      <t>カイゴ</t>
    </rPh>
    <rPh sb="8" eb="9">
      <t>ヒ</t>
    </rPh>
    <phoneticPr fontId="2"/>
  </si>
  <si>
    <t>小計</t>
    <rPh sb="0" eb="2">
      <t>ショウケイ</t>
    </rPh>
    <phoneticPr fontId="2"/>
  </si>
  <si>
    <t>10,920日</t>
    <rPh sb="6" eb="7">
      <t>ニチ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</si>
  <si>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</si>
  <si>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394,719日</t>
    <rPh sb="7" eb="8">
      <t>ニチ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</si>
  <si>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</si>
  <si>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482,525日</t>
    <rPh sb="7" eb="8">
      <t>ニチ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</si>
  <si>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</si>
  <si>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施設</t>
    <rPh sb="0" eb="2">
      <t>シセツ</t>
    </rPh>
    <phoneticPr fontId="2"/>
  </si>
  <si>
    <t>135,040回</t>
    <rPh sb="7" eb="8">
      <t>カイ</t>
    </rPh>
    <phoneticPr fontId="2"/>
  </si>
  <si>
    <t>地域密着型通所介護</t>
    <rPh sb="0" eb="9">
      <t>チイキミッチャクガタツウショカイゴ</t>
    </rPh>
    <phoneticPr fontId="13"/>
  </si>
  <si>
    <t>24,510回</t>
    <rPh sb="6" eb="7">
      <t>カイ</t>
    </rPh>
    <phoneticPr fontId="2"/>
  </si>
  <si>
    <t>複合型サービス</t>
    <rPh sb="0" eb="3">
      <t>フクゴウガタ</t>
    </rPh>
    <phoneticPr fontId="1"/>
  </si>
  <si>
    <t>12,712回</t>
    <rPh sb="6" eb="7">
      <t>カイ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</si>
  <si>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</si>
  <si>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126,884回</t>
    <rPh sb="7" eb="8">
      <t>カイ</t>
    </rPh>
    <phoneticPr fontId="2"/>
  </si>
  <si>
    <t>地域密着型介護老人福祉施設</t>
    <rPh sb="0" eb="2">
      <t>チイキ</t>
    </rPh>
    <rPh sb="2" eb="4">
      <t>ミッチャク</t>
    </rPh>
    <rPh sb="4" eb="5">
      <t>ガタ</t>
    </rPh>
    <rPh sb="5" eb="7">
      <t>カイゴ</t>
    </rPh>
    <rPh sb="7" eb="9">
      <t>ロウジン</t>
    </rPh>
    <rPh sb="9" eb="11">
      <t>フクシ</t>
    </rPh>
    <rPh sb="11" eb="13">
      <t>シセツ</t>
    </rPh>
    <phoneticPr fontId="1"/>
  </si>
  <si>
    <t>205,603回</t>
    <rPh sb="7" eb="8">
      <t>カイ</t>
    </rPh>
    <phoneticPr fontId="2"/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</si>
  <si>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</si>
  <si>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118,119回</t>
    <rPh sb="7" eb="8">
      <t>カイ</t>
    </rPh>
    <phoneticPr fontId="2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</si>
  <si>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2"/>
  </si>
  <si>
    <t>40,091回</t>
    <rPh sb="6" eb="7">
      <t>カイ</t>
    </rPh>
    <phoneticPr fontId="2"/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</si>
  <si>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</si>
  <si>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</si>
  <si>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地域密着</t>
    <rPh sb="0" eb="2">
      <t>チイキ</t>
    </rPh>
    <rPh sb="2" eb="4">
      <t>ミッチャク</t>
    </rPh>
    <phoneticPr fontId="2"/>
  </si>
  <si>
    <t>居宅介護支援（ケアプラン）</t>
    <rPh sb="0" eb="2">
      <t>キョタク</t>
    </rPh>
    <rPh sb="2" eb="4">
      <t>カイゴ</t>
    </rPh>
    <rPh sb="4" eb="6">
      <t>シエン</t>
    </rPh>
    <phoneticPr fontId="2"/>
  </si>
  <si>
    <t>住宅改修支給</t>
    <rPh sb="0" eb="2">
      <t>ジュウタク</t>
    </rPh>
    <rPh sb="2" eb="4">
      <t>カイシュウ</t>
    </rPh>
    <rPh sb="4" eb="6">
      <t>シキュウ</t>
    </rPh>
    <phoneticPr fontId="2"/>
  </si>
  <si>
    <t>1,137回</t>
    <rPh sb="5" eb="6">
      <t>カイ</t>
    </rPh>
    <phoneticPr fontId="2"/>
  </si>
  <si>
    <t>福祉用具購入</t>
    <rPh sb="0" eb="2">
      <t>フクシ</t>
    </rPh>
    <rPh sb="2" eb="4">
      <t>ヨウグ</t>
    </rPh>
    <rPh sb="4" eb="6">
      <t>コウニュウ</t>
    </rPh>
    <phoneticPr fontId="2"/>
  </si>
  <si>
    <t>128,539日</t>
    <rPh sb="7" eb="8">
      <t>ニチ</t>
    </rPh>
    <phoneticPr fontId="2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</si>
  <si>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2"/>
  </si>
  <si>
    <t>40,515回</t>
    <rPh sb="6" eb="7">
      <t>カイ</t>
    </rPh>
    <phoneticPr fontId="2"/>
  </si>
  <si>
    <t>特定施設入所者生活介護</t>
    <rPh sb="0" eb="2">
      <t>トクテイ</t>
    </rPh>
    <rPh sb="2" eb="4">
      <t>シセツ</t>
    </rPh>
    <rPh sb="4" eb="6">
      <t>ニュウショ</t>
    </rPh>
    <rPh sb="6" eb="7">
      <t>シャ</t>
    </rPh>
    <rPh sb="7" eb="9">
      <t>セイカツ</t>
    </rPh>
    <rPh sb="9" eb="11">
      <t>カイゴ</t>
    </rPh>
    <phoneticPr fontId="2"/>
  </si>
  <si>
    <t>19,398日</t>
    <rPh sb="6" eb="7">
      <t>ニチ</t>
    </rPh>
    <phoneticPr fontId="2"/>
  </si>
  <si>
    <t>短期入所療養介護</t>
    <rPh sb="0" eb="2">
      <t>タンキ</t>
    </rPh>
    <rPh sb="2" eb="3">
      <t>ニュウ</t>
    </rPh>
    <rPh sb="3" eb="4">
      <t>ショ</t>
    </rPh>
    <rPh sb="4" eb="6">
      <t>リョウヨウ</t>
    </rPh>
    <rPh sb="6" eb="8">
      <t>カイゴ</t>
    </rPh>
    <phoneticPr fontId="2"/>
  </si>
  <si>
    <t>166,826日</t>
    <rPh sb="7" eb="8">
      <t>ニチ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</si>
  <si>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</si>
  <si>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1,899,202日</t>
    <rPh sb="9" eb="10">
      <t>ニチ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</si>
  <si>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</si>
  <si>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162,902回</t>
    <rPh sb="7" eb="8">
      <t>カイ</t>
    </rPh>
    <phoneticPr fontId="2"/>
  </si>
  <si>
    <t>通所リハビリ（デイケア）</t>
    <rPh sb="0" eb="1">
      <t>ツウ</t>
    </rPh>
    <rPh sb="1" eb="2">
      <t>ショ</t>
    </rPh>
    <phoneticPr fontId="2"/>
  </si>
  <si>
    <t>630,767回</t>
    <rPh sb="7" eb="8">
      <t>カイ</t>
    </rPh>
    <phoneticPr fontId="2"/>
  </si>
  <si>
    <t>通所介護（デイサービス）</t>
    <rPh sb="0" eb="1">
      <t>ツウ</t>
    </rPh>
    <rPh sb="1" eb="2">
      <t>ショ</t>
    </rPh>
    <rPh sb="2" eb="4">
      <t>カイゴ</t>
    </rPh>
    <phoneticPr fontId="2"/>
  </si>
  <si>
    <t>19,710回</t>
    <rPh sb="6" eb="7">
      <t>カイ</t>
    </rPh>
    <phoneticPr fontId="2"/>
  </si>
  <si>
    <t>訪問リハビリ</t>
    <rPh sb="0" eb="2">
      <t>ホウモン</t>
    </rPh>
    <phoneticPr fontId="2"/>
  </si>
  <si>
    <t>92,237回</t>
    <rPh sb="6" eb="7">
      <t>カイ</t>
    </rPh>
    <phoneticPr fontId="2"/>
  </si>
  <si>
    <t>訪問看護</t>
    <rPh sb="0" eb="2">
      <t>ホウモン</t>
    </rPh>
    <rPh sb="2" eb="4">
      <t>カンゴ</t>
    </rPh>
    <phoneticPr fontId="2"/>
  </si>
  <si>
    <t>8,600回</t>
    <rPh sb="5" eb="6">
      <t>カイ</t>
    </rPh>
    <phoneticPr fontId="2"/>
  </si>
  <si>
    <t>訪問入浴介護</t>
    <rPh sb="0" eb="2">
      <t>ホウモン</t>
    </rPh>
    <rPh sb="2" eb="4">
      <t>ニュウヨク</t>
    </rPh>
    <rPh sb="4" eb="6">
      <t>カイゴ</t>
    </rPh>
    <phoneticPr fontId="2"/>
  </si>
  <si>
    <t>391,305回</t>
    <rPh sb="7" eb="8">
      <t>カイ</t>
    </rPh>
    <phoneticPr fontId="2"/>
  </si>
  <si>
    <t>訪問介護</t>
    <rPh sb="0" eb="2">
      <t>ホウモン</t>
    </rPh>
    <rPh sb="2" eb="4">
      <t>カイゴ</t>
    </rPh>
    <phoneticPr fontId="2"/>
  </si>
  <si>
    <t>居宅</t>
    <rPh sb="0" eb="2">
      <t>キョタク</t>
    </rPh>
    <phoneticPr fontId="2"/>
  </si>
  <si>
    <t>金額
（円）</t>
    <rPh sb="0" eb="2">
      <t>キンガク</t>
    </rPh>
    <rPh sb="4" eb="5">
      <t>エン</t>
    </rPh>
    <phoneticPr fontId="2"/>
  </si>
  <si>
    <t xml:space="preserve">日数・回数
</t>
    <rPh sb="0" eb="2">
      <t>ニッスウ</t>
    </rPh>
    <rPh sb="3" eb="5">
      <t>カイスウ</t>
    </rPh>
    <phoneticPr fontId="2"/>
  </si>
  <si>
    <t>件数
（件）</t>
    <rPh sb="0" eb="2">
      <t>ケンスウ</t>
    </rPh>
    <rPh sb="4" eb="5">
      <t>ケン</t>
    </rPh>
    <phoneticPr fontId="2"/>
  </si>
  <si>
    <t>年間利用合計</t>
    <rPh sb="0" eb="2">
      <t>ネンカン</t>
    </rPh>
    <rPh sb="2" eb="4">
      <t>リヨウ</t>
    </rPh>
    <rPh sb="4" eb="6">
      <t>ゴウケイ</t>
    </rPh>
    <phoneticPr fontId="2"/>
  </si>
  <si>
    <t>平成28年度
（28年4月審査～29年3月審査分）</t>
    <rPh sb="0" eb="2">
      <t>ヘイセイ</t>
    </rPh>
    <rPh sb="4" eb="6">
      <t>ネンド</t>
    </rPh>
    <rPh sb="10" eb="11">
      <t>ネン</t>
    </rPh>
    <rPh sb="12" eb="13">
      <t>ガツ</t>
    </rPh>
    <rPh sb="13" eb="15">
      <t>シンサ</t>
    </rPh>
    <rPh sb="18" eb="19">
      <t>ネン</t>
    </rPh>
    <rPh sb="20" eb="21">
      <t>ガツ</t>
    </rPh>
    <rPh sb="21" eb="23">
      <t>シンサ</t>
    </rPh>
    <rPh sb="23" eb="24">
      <t>ブン</t>
    </rPh>
    <phoneticPr fontId="2"/>
  </si>
  <si>
    <t>サービス区分</t>
    <rPh sb="4" eb="6">
      <t>クブン</t>
    </rPh>
    <phoneticPr fontId="2"/>
  </si>
  <si>
    <t>(４) 介護保険給付の状況(平成28年度)</t>
    <rPh sb="4" eb="6">
      <t>カイゴ</t>
    </rPh>
    <rPh sb="6" eb="8">
      <t>ホケン</t>
    </rPh>
    <rPh sb="8" eb="10">
      <t>キュウフ</t>
    </rPh>
    <rPh sb="11" eb="13">
      <t>ジョウキョウ</t>
    </rPh>
    <rPh sb="14" eb="16">
      <t>ヘイセイ</t>
    </rPh>
    <rPh sb="18" eb="20">
      <t>ネンド</t>
    </rPh>
    <phoneticPr fontId="2"/>
  </si>
  <si>
    <t>※総合事業は平成27年度から実施</t>
    <rPh sb="1" eb="3">
      <t>ソウゴウ</t>
    </rPh>
    <rPh sb="3" eb="5">
      <t>ジギョウ</t>
    </rPh>
    <rPh sb="6" eb="8">
      <t>ヘイセイ</t>
    </rPh>
    <rPh sb="10" eb="11">
      <t>ネン</t>
    </rPh>
    <rPh sb="11" eb="12">
      <t>ド</t>
    </rPh>
    <rPh sb="14" eb="16">
      <t>ジッシ</t>
    </rPh>
    <phoneticPr fontId="2"/>
  </si>
  <si>
    <t>通所型サービス</t>
    <rPh sb="0" eb="2">
      <t>ツウショ</t>
    </rPh>
    <rPh sb="2" eb="3">
      <t>ガタ</t>
    </rPh>
    <phoneticPr fontId="2"/>
  </si>
  <si>
    <t>訪問型サービス</t>
    <rPh sb="0" eb="2">
      <t>ホウモン</t>
    </rPh>
    <rPh sb="2" eb="3">
      <t>ガタ</t>
    </rPh>
    <phoneticPr fontId="2"/>
  </si>
  <si>
    <t>介護予防ケアマネジメント</t>
    <rPh sb="0" eb="2">
      <t>カイゴ</t>
    </rPh>
    <rPh sb="2" eb="4">
      <t>ヨボウ</t>
    </rPh>
    <phoneticPr fontId="2"/>
  </si>
  <si>
    <t>年　　　度</t>
    <phoneticPr fontId="0"/>
  </si>
  <si>
    <t>O-16 介 護 予 防 ・ 日 常 生 活 総 合 事 業 利 用 件 数</t>
    <rPh sb="5" eb="6">
      <t>スケ</t>
    </rPh>
    <rPh sb="7" eb="8">
      <t>マモル</t>
    </rPh>
    <rPh sb="9" eb="10">
      <t>ヨ</t>
    </rPh>
    <rPh sb="11" eb="12">
      <t>ボウ</t>
    </rPh>
    <rPh sb="15" eb="16">
      <t>ヒ</t>
    </rPh>
    <rPh sb="17" eb="18">
      <t>ツネ</t>
    </rPh>
    <rPh sb="19" eb="20">
      <t>ショウ</t>
    </rPh>
    <rPh sb="21" eb="22">
      <t>カツ</t>
    </rPh>
    <rPh sb="23" eb="24">
      <t>フサ</t>
    </rPh>
    <rPh sb="25" eb="26">
      <t>ゴウ</t>
    </rPh>
    <rPh sb="27" eb="28">
      <t>コト</t>
    </rPh>
    <rPh sb="29" eb="30">
      <t>ギョウ</t>
    </rPh>
    <rPh sb="31" eb="32">
      <t>リ</t>
    </rPh>
    <rPh sb="33" eb="34">
      <t>ヨウ</t>
    </rPh>
    <rPh sb="35" eb="36">
      <t>ケン</t>
    </rPh>
    <rPh sb="37" eb="38">
      <t>スウ</t>
    </rPh>
    <phoneticPr fontId="0"/>
  </si>
  <si>
    <t>人 数</t>
    <rPh sb="0" eb="1">
      <t>ヒト</t>
    </rPh>
    <rPh sb="2" eb="3">
      <t>スウ</t>
    </rPh>
    <phoneticPr fontId="2"/>
  </si>
  <si>
    <t>年　　　度</t>
    <phoneticPr fontId="0"/>
  </si>
  <si>
    <t>O-17 介 護 予 防 ・ 日 常 生 活 総 合 事 業 対 象 者 の 人 数</t>
    <rPh sb="5" eb="6">
      <t>スケ</t>
    </rPh>
    <rPh sb="7" eb="8">
      <t>マモル</t>
    </rPh>
    <rPh sb="9" eb="10">
      <t>ヨ</t>
    </rPh>
    <rPh sb="11" eb="12">
      <t>ボウ</t>
    </rPh>
    <rPh sb="15" eb="16">
      <t>ヒ</t>
    </rPh>
    <rPh sb="17" eb="18">
      <t>ツネ</t>
    </rPh>
    <rPh sb="19" eb="20">
      <t>ショウ</t>
    </rPh>
    <rPh sb="21" eb="22">
      <t>カツ</t>
    </rPh>
    <rPh sb="23" eb="24">
      <t>フサ</t>
    </rPh>
    <rPh sb="25" eb="26">
      <t>ゴウ</t>
    </rPh>
    <rPh sb="27" eb="28">
      <t>コト</t>
    </rPh>
    <rPh sb="29" eb="30">
      <t>ギョウ</t>
    </rPh>
    <rPh sb="31" eb="32">
      <t>タイ</t>
    </rPh>
    <rPh sb="33" eb="34">
      <t>ゾウ</t>
    </rPh>
    <rPh sb="35" eb="36">
      <t>モノ</t>
    </rPh>
    <rPh sb="39" eb="40">
      <t>ヒト</t>
    </rPh>
    <rPh sb="41" eb="42">
      <t>スウ</t>
    </rPh>
    <phoneticPr fontId="0"/>
  </si>
  <si>
    <t>-</t>
    <phoneticPr fontId="0"/>
  </si>
  <si>
    <t>-</t>
    <phoneticPr fontId="0"/>
  </si>
  <si>
    <t>※一声かけ運動の事業費は、これを必須事業としている高齢者社会参加促進事業費</t>
    <rPh sb="2" eb="3">
      <t>コエ</t>
    </rPh>
    <rPh sb="5" eb="7">
      <t>ウンドウ</t>
    </rPh>
    <phoneticPr fontId="0"/>
  </si>
  <si>
    <r>
      <t>※一声かけ運動は、主に</t>
    </r>
    <r>
      <rPr>
        <sz val="11"/>
        <rFont val="ＭＳ Ｐ明朝"/>
        <family val="1"/>
        <charset val="128"/>
      </rPr>
      <t>ひとり暮らし高齢者を対象としている。</t>
    </r>
    <rPh sb="1" eb="2">
      <t>ヒト</t>
    </rPh>
    <rPh sb="2" eb="3">
      <t>コエ</t>
    </rPh>
    <rPh sb="5" eb="7">
      <t>ウンドウ</t>
    </rPh>
    <rPh sb="9" eb="10">
      <t>オモ</t>
    </rPh>
    <rPh sb="14" eb="15">
      <t>ク</t>
    </rPh>
    <rPh sb="17" eb="20">
      <t>コウレイシャ</t>
    </rPh>
    <rPh sb="21" eb="23">
      <t>タイショウ</t>
    </rPh>
    <phoneticPr fontId="0"/>
  </si>
  <si>
    <t>資料：長寿社会課･介護保険課</t>
    <rPh sb="3" eb="5">
      <t>チョウジュ</t>
    </rPh>
    <rPh sb="5" eb="7">
      <t>シャカイ</t>
    </rPh>
    <rPh sb="7" eb="8">
      <t>カ</t>
    </rPh>
    <rPh sb="9" eb="11">
      <t>カイゴ</t>
    </rPh>
    <rPh sb="11" eb="13">
      <t>ホケン</t>
    </rPh>
    <rPh sb="13" eb="14">
      <t>カ</t>
    </rPh>
    <phoneticPr fontId="0"/>
  </si>
  <si>
    <t>平成24年度</t>
    <phoneticPr fontId="0"/>
  </si>
  <si>
    <t>福祉電話</t>
  </si>
  <si>
    <t>火災警報器</t>
    <rPh sb="0" eb="1">
      <t>カサイ</t>
    </rPh>
    <rPh sb="1" eb="4">
      <t>ケイホウキ</t>
    </rPh>
    <phoneticPr fontId="0"/>
  </si>
  <si>
    <t>緊急通報装　　　置</t>
  </si>
  <si>
    <t>事業費
（千円）</t>
    <phoneticPr fontId="0"/>
  </si>
  <si>
    <t>対象者</t>
  </si>
  <si>
    <t>貸　　与</t>
  </si>
  <si>
    <t>給　　　　　　　　付</t>
  </si>
  <si>
    <t>年　　　度</t>
    <phoneticPr fontId="0"/>
  </si>
  <si>
    <t>日　常　生　活　用　具　（件）</t>
  </si>
  <si>
    <t>一 声 か け 運 動</t>
    <rPh sb="2" eb="3">
      <t>コエ</t>
    </rPh>
    <rPh sb="8" eb="9">
      <t>ウン</t>
    </rPh>
    <rPh sb="10" eb="11">
      <t>ドウ</t>
    </rPh>
    <phoneticPr fontId="0"/>
  </si>
  <si>
    <t>O-19 ひ と り 暮 ら し 高 齢 者 対 策</t>
    <rPh sb="17" eb="18">
      <t>タカ</t>
    </rPh>
    <rPh sb="19" eb="20">
      <t>ヨワイ</t>
    </rPh>
    <rPh sb="21" eb="22">
      <t>シャ</t>
    </rPh>
    <phoneticPr fontId="0"/>
  </si>
  <si>
    <t>資料：介護保険課</t>
    <rPh sb="3" eb="5">
      <t>カイゴ</t>
    </rPh>
    <rPh sb="5" eb="7">
      <t>ホケン</t>
    </rPh>
    <rPh sb="7" eb="8">
      <t>カ</t>
    </rPh>
    <phoneticPr fontId="0"/>
  </si>
  <si>
    <t>（千円）</t>
  </si>
  <si>
    <t>慰労金</t>
  </si>
  <si>
    <t>人数</t>
  </si>
  <si>
    <t>介 護 者 慰 労 金</t>
    <phoneticPr fontId="0"/>
  </si>
  <si>
    <t>O-20 寝 た き り 高 齢 者 対 策</t>
    <rPh sb="13" eb="14">
      <t>タカ</t>
    </rPh>
    <rPh sb="15" eb="16">
      <t>ヨワイ</t>
    </rPh>
    <rPh sb="17" eb="18">
      <t>シャ</t>
    </rPh>
    <phoneticPr fontId="0"/>
  </si>
  <si>
    <t>※介護保険外の訪問介護サービス事業</t>
    <rPh sb="1" eb="3">
      <t>カイゴ</t>
    </rPh>
    <rPh sb="3" eb="5">
      <t>ホケン</t>
    </rPh>
    <rPh sb="5" eb="6">
      <t>ガイ</t>
    </rPh>
    <rPh sb="7" eb="9">
      <t>ホウモン</t>
    </rPh>
    <rPh sb="9" eb="11">
      <t>カイゴ</t>
    </rPh>
    <rPh sb="15" eb="17">
      <t>ジギョウ</t>
    </rPh>
    <phoneticPr fontId="0"/>
  </si>
  <si>
    <t>平成24年度</t>
    <phoneticPr fontId="0"/>
  </si>
  <si>
    <t>延べ訪問回数</t>
    <rPh sb="0" eb="1">
      <t>ノ</t>
    </rPh>
    <rPh sb="2" eb="4">
      <t>ホウモン</t>
    </rPh>
    <rPh sb="4" eb="6">
      <t>カイスウ</t>
    </rPh>
    <phoneticPr fontId="0"/>
  </si>
  <si>
    <t>利用者世帯</t>
    <rPh sb="0" eb="3">
      <t>リヨウシャ</t>
    </rPh>
    <rPh sb="3" eb="5">
      <t>セタイ</t>
    </rPh>
    <phoneticPr fontId="0"/>
  </si>
  <si>
    <t>年  度</t>
  </si>
  <si>
    <t>O-21 ホ ー ム ヘ ル パ ー 派 遣 状 況</t>
    <phoneticPr fontId="0"/>
  </si>
  <si>
    <t>資料：（公社）高崎市シルバー人材センター</t>
    <rPh sb="4" eb="5">
      <t>オオヤケ</t>
    </rPh>
    <phoneticPr fontId="0"/>
  </si>
  <si>
    <t>平成24年度</t>
    <phoneticPr fontId="0"/>
  </si>
  <si>
    <t>一般家庭</t>
  </si>
  <si>
    <t>民間事業所</t>
  </si>
  <si>
    <t>公共事業</t>
  </si>
  <si>
    <t>単位：（円）</t>
    <rPh sb="0" eb="2">
      <t>タンイ</t>
    </rPh>
    <phoneticPr fontId="0"/>
  </si>
  <si>
    <t xml:space="preserve">(３)契約金額受注別 </t>
    <rPh sb="7" eb="9">
      <t>ジュチュウ</t>
    </rPh>
    <rPh sb="9" eb="10">
      <t>ベツ</t>
    </rPh>
    <phoneticPr fontId="0"/>
  </si>
  <si>
    <t>事務費</t>
  </si>
  <si>
    <t>材料費</t>
  </si>
  <si>
    <t>配分金</t>
  </si>
  <si>
    <t>契      約      内      容</t>
  </si>
  <si>
    <t xml:space="preserve">(２)契約金額契約内容別 </t>
    <rPh sb="7" eb="9">
      <t>ケイヤク</t>
    </rPh>
    <rPh sb="9" eb="11">
      <t>ナイヨウ</t>
    </rPh>
    <rPh sb="11" eb="12">
      <t>ベツ</t>
    </rPh>
    <phoneticPr fontId="0"/>
  </si>
  <si>
    <t>平成24年度</t>
    <phoneticPr fontId="0"/>
  </si>
  <si>
    <t>就労延べ人員</t>
    <rPh sb="0" eb="2">
      <t>シュウロウ</t>
    </rPh>
    <rPh sb="2" eb="3">
      <t>ノ</t>
    </rPh>
    <rPh sb="4" eb="6">
      <t>ジンイン</t>
    </rPh>
    <phoneticPr fontId="0"/>
  </si>
  <si>
    <t>会員就労数</t>
    <rPh sb="0" eb="2">
      <t>カイイン</t>
    </rPh>
    <rPh sb="2" eb="4">
      <t>シュウロウ</t>
    </rPh>
    <rPh sb="4" eb="5">
      <t>スウ</t>
    </rPh>
    <phoneticPr fontId="0"/>
  </si>
  <si>
    <t>総  数</t>
  </si>
  <si>
    <t>(単位：人)</t>
    <rPh sb="1" eb="3">
      <t>タンイ</t>
    </rPh>
    <rPh sb="4" eb="5">
      <t>ヒト</t>
    </rPh>
    <phoneticPr fontId="0"/>
  </si>
  <si>
    <t>(１)会員数等</t>
    <rPh sb="3" eb="6">
      <t>カイインスウ</t>
    </rPh>
    <rPh sb="6" eb="7">
      <t>トウ</t>
    </rPh>
    <phoneticPr fontId="0"/>
  </si>
  <si>
    <t>O-22 シ ル バ ー 人 材 セ ン タ ー 活 動 状 況</t>
    <phoneticPr fontId="0"/>
  </si>
  <si>
    <t>㍻元. 3.24</t>
    <phoneticPr fontId="0"/>
  </si>
  <si>
    <t>高崎市</t>
  </si>
  <si>
    <t>高浜町180-1</t>
    <rPh sb="0" eb="3">
      <t>タカハママチ</t>
    </rPh>
    <phoneticPr fontId="0"/>
  </si>
  <si>
    <t>高浜長寿センター</t>
    <rPh sb="0" eb="2">
      <t>タカハマ</t>
    </rPh>
    <rPh sb="2" eb="4">
      <t>チョウジュ</t>
    </rPh>
    <phoneticPr fontId="0"/>
  </si>
  <si>
    <t>㍻ 6. 4. 1</t>
    <phoneticPr fontId="0"/>
  </si>
  <si>
    <t>新町1498-7</t>
    <rPh sb="0" eb="2">
      <t>シンマチ</t>
    </rPh>
    <phoneticPr fontId="0"/>
  </si>
  <si>
    <t>新町鉄南長寿センター</t>
    <rPh sb="0" eb="2">
      <t>シンマチ</t>
    </rPh>
    <rPh sb="2" eb="3">
      <t>テツ</t>
    </rPh>
    <rPh sb="3" eb="4">
      <t>ナン</t>
    </rPh>
    <rPh sb="4" eb="6">
      <t>チョウジュ</t>
    </rPh>
    <phoneticPr fontId="0"/>
  </si>
  <si>
    <t>㍻元. 4. 1</t>
    <phoneticPr fontId="0"/>
  </si>
  <si>
    <t>新町3135-1</t>
    <rPh sb="0" eb="2">
      <t>シンマチ</t>
    </rPh>
    <phoneticPr fontId="0"/>
  </si>
  <si>
    <t>新町長寿センター</t>
    <rPh sb="0" eb="2">
      <t>シンマチ</t>
    </rPh>
    <rPh sb="2" eb="4">
      <t>チョウジュ</t>
    </rPh>
    <phoneticPr fontId="0"/>
  </si>
  <si>
    <t>㍻ 2. 6. 5</t>
    <phoneticPr fontId="0"/>
  </si>
  <si>
    <t>三ツ寺町1094-2</t>
    <rPh sb="0" eb="1">
      <t>ミ</t>
    </rPh>
    <rPh sb="2" eb="3">
      <t>デラ</t>
    </rPh>
    <rPh sb="3" eb="4">
      <t>マチ</t>
    </rPh>
    <phoneticPr fontId="0"/>
  </si>
  <si>
    <t>群馬長寿センター</t>
    <rPh sb="0" eb="2">
      <t>グンマ</t>
    </rPh>
    <rPh sb="2" eb="4">
      <t>チョウジュ</t>
    </rPh>
    <phoneticPr fontId="0"/>
  </si>
  <si>
    <t>㍻ 2. 5. 1</t>
    <phoneticPr fontId="0"/>
  </si>
  <si>
    <t>箕郷町西明屋859-1</t>
    <rPh sb="0" eb="3">
      <t>ミサトマチ</t>
    </rPh>
    <rPh sb="3" eb="6">
      <t>ニシアキヤ</t>
    </rPh>
    <phoneticPr fontId="0"/>
  </si>
  <si>
    <t>箕輪城長寿センター</t>
    <rPh sb="0" eb="2">
      <t>ミノワ</t>
    </rPh>
    <rPh sb="2" eb="3">
      <t>シロ</t>
    </rPh>
    <rPh sb="3" eb="5">
      <t>チョウジュ</t>
    </rPh>
    <phoneticPr fontId="0"/>
  </si>
  <si>
    <t>㍻元. 6. 1</t>
    <phoneticPr fontId="0"/>
  </si>
  <si>
    <t>東中里町193</t>
  </si>
  <si>
    <t>岩鼻長寿センター</t>
  </si>
  <si>
    <t>㍼63. 6. 1</t>
    <phoneticPr fontId="0"/>
  </si>
  <si>
    <t>井野町1061-1</t>
    <phoneticPr fontId="0"/>
  </si>
  <si>
    <t>中川長寿センター</t>
  </si>
  <si>
    <t>㍼61. 5. 1</t>
    <phoneticPr fontId="0"/>
  </si>
  <si>
    <t>藤塚町187-1</t>
    <phoneticPr fontId="0"/>
  </si>
  <si>
    <t>八幡長寿センター</t>
  </si>
  <si>
    <t>㍼58. 5. 2</t>
    <phoneticPr fontId="0"/>
  </si>
  <si>
    <t>矢島町229</t>
  </si>
  <si>
    <t>京ヶ島長寿センター</t>
  </si>
  <si>
    <t>石原町3892-2</t>
    <phoneticPr fontId="0"/>
  </si>
  <si>
    <t>片岡長寿センター</t>
  </si>
  <si>
    <t>㍼55. 5.27</t>
    <phoneticPr fontId="0"/>
  </si>
  <si>
    <t>下小鳥町76-5</t>
    <phoneticPr fontId="0"/>
  </si>
  <si>
    <t>六郷長寿センター</t>
  </si>
  <si>
    <t>㍼42. 7.20</t>
    <phoneticPr fontId="0"/>
  </si>
  <si>
    <t>佐野窪町22-1</t>
    <phoneticPr fontId="0"/>
  </si>
  <si>
    <t>佐野長寿センター</t>
  </si>
  <si>
    <t>開設日</t>
  </si>
  <si>
    <t>事業者</t>
  </si>
  <si>
    <t>所在地</t>
  </si>
  <si>
    <t>施設名</t>
  </si>
  <si>
    <t>(２)老人福祉センター</t>
    <phoneticPr fontId="0"/>
  </si>
  <si>
    <t>㍼32. 8.  1</t>
    <phoneticPr fontId="0"/>
  </si>
  <si>
    <t>（社）　新　生　会</t>
    <rPh sb="4" eb="5">
      <t>シン</t>
    </rPh>
    <rPh sb="6" eb="7">
      <t>セイ</t>
    </rPh>
    <rPh sb="8" eb="9">
      <t>カイ</t>
    </rPh>
    <phoneticPr fontId="0"/>
  </si>
  <si>
    <t>中室田町2254</t>
    <rPh sb="0" eb="1">
      <t>ナカ</t>
    </rPh>
    <rPh sb="1" eb="3">
      <t>ムロタ</t>
    </rPh>
    <rPh sb="3" eb="4">
      <t>マチ</t>
    </rPh>
    <phoneticPr fontId="0"/>
  </si>
  <si>
    <t>恵泉園</t>
    <rPh sb="0" eb="1">
      <t>ケイ</t>
    </rPh>
    <rPh sb="1" eb="2">
      <t>セン</t>
    </rPh>
    <rPh sb="2" eb="3">
      <t>エン</t>
    </rPh>
    <phoneticPr fontId="0"/>
  </si>
  <si>
    <t>㍼42. 5.  1</t>
  </si>
  <si>
    <t>（社）　白　水　会</t>
    <rPh sb="8" eb="9">
      <t>カイ</t>
    </rPh>
    <phoneticPr fontId="0"/>
  </si>
  <si>
    <t>寺尾町1064-1</t>
  </si>
  <si>
    <t>松風園</t>
  </si>
  <si>
    <t>㍼28. 6.  １</t>
  </si>
  <si>
    <t>（社）　白　洞　社</t>
  </si>
  <si>
    <t>下豊岡町111</t>
    <rPh sb="3" eb="4">
      <t>マチ</t>
    </rPh>
    <phoneticPr fontId="0"/>
  </si>
  <si>
    <t>東光園</t>
  </si>
  <si>
    <t>㍼24.10.24</t>
  </si>
  <si>
    <t>（社）　希　望　館</t>
  </si>
  <si>
    <t>江木町1093-1</t>
    <phoneticPr fontId="0"/>
  </si>
  <si>
    <t>希望館</t>
  </si>
  <si>
    <t>(１)養護老人ホーム</t>
    <phoneticPr fontId="0"/>
  </si>
  <si>
    <t>O-23主 要 福 祉 施 設</t>
    <phoneticPr fontId="0"/>
  </si>
  <si>
    <t>平成24年度</t>
    <phoneticPr fontId="0"/>
  </si>
  <si>
    <t>助成額（円／年）</t>
  </si>
  <si>
    <t>助成額（円）</t>
  </si>
  <si>
    <t>（％／年）</t>
  </si>
  <si>
    <t>（千円）</t>
    <rPh sb="1" eb="2">
      <t>セン</t>
    </rPh>
    <phoneticPr fontId="0"/>
  </si>
  <si>
    <t>１人当り</t>
  </si>
  <si>
    <t>O-24 乳 幼 児 医 療 費 助 成</t>
    <phoneticPr fontId="0"/>
  </si>
  <si>
    <t>平成24年度</t>
  </si>
  <si>
    <t>O-25 母 子 家 庭 医 療 費 助 成</t>
    <phoneticPr fontId="0"/>
  </si>
  <si>
    <t>O-26 心 身 障 害 者 医 療 費 助 成</t>
    <phoneticPr fontId="0"/>
  </si>
  <si>
    <t>O-27 高齢重度心身障害者医療費助成</t>
    <phoneticPr fontId="6"/>
  </si>
  <si>
    <t xml:space="preserve"> </t>
  </si>
  <si>
    <t>O-28 父 子 家 庭 医 療 費 助 成</t>
    <phoneticPr fontId="0"/>
  </si>
  <si>
    <t>資料：保険年金課　</t>
  </si>
  <si>
    <t xml:space="preserve">（Ｃ／Ａ） </t>
  </si>
  <si>
    <t>（Ａ－Ｅ）</t>
  </si>
  <si>
    <t>（Ｂ）</t>
  </si>
  <si>
    <t>（Ａ）</t>
  </si>
  <si>
    <t>基金回転率</t>
  </si>
  <si>
    <t>翌年繰越金</t>
  </si>
  <si>
    <t>未      償      還   （Ｅ）</t>
  </si>
  <si>
    <t>償          還        （Ｄ）</t>
  </si>
  <si>
    <t>貸          付      （Ｃ）</t>
  </si>
  <si>
    <t>前年度繰越金</t>
  </si>
  <si>
    <t>原資</t>
  </si>
  <si>
    <t>　　　　（単位：円）</t>
  </si>
  <si>
    <t>O-29 高 額 療 養 費 貸 付 基 金 運 用 状 況</t>
  </si>
  <si>
    <t>※平成27年度から幼保連携型認定こども園発足、保育認定（２・３号）に限る。</t>
    <rPh sb="1" eb="3">
      <t>ヘイセイ</t>
    </rPh>
    <rPh sb="5" eb="7">
      <t>ネンド</t>
    </rPh>
    <rPh sb="9" eb="10">
      <t>ヨウ</t>
    </rPh>
    <rPh sb="10" eb="11">
      <t>ホ</t>
    </rPh>
    <rPh sb="11" eb="13">
      <t>レンケイ</t>
    </rPh>
    <rPh sb="13" eb="14">
      <t>カタ</t>
    </rPh>
    <rPh sb="14" eb="16">
      <t>ニンテイ</t>
    </rPh>
    <rPh sb="19" eb="20">
      <t>エン</t>
    </rPh>
    <rPh sb="20" eb="22">
      <t>ホッソク</t>
    </rPh>
    <rPh sb="23" eb="25">
      <t>ホイク</t>
    </rPh>
    <rPh sb="25" eb="27">
      <t>ニンテイ</t>
    </rPh>
    <rPh sb="31" eb="32">
      <t>ゴウ</t>
    </rPh>
    <rPh sb="34" eb="35">
      <t>カギ</t>
    </rPh>
    <phoneticPr fontId="2"/>
  </si>
  <si>
    <t>資料：保育課</t>
    <rPh sb="3" eb="5">
      <t>ホイク</t>
    </rPh>
    <rPh sb="5" eb="6">
      <t>カ</t>
    </rPh>
    <phoneticPr fontId="0"/>
  </si>
  <si>
    <t>5歳児</t>
  </si>
  <si>
    <t>4歳児</t>
  </si>
  <si>
    <t>3歳児</t>
  </si>
  <si>
    <t>3歳未満</t>
  </si>
  <si>
    <t>総   数</t>
  </si>
  <si>
    <t>園数</t>
    <phoneticPr fontId="2"/>
  </si>
  <si>
    <t>園             児             数</t>
  </si>
  <si>
    <t>定   員</t>
  </si>
  <si>
    <t>認定こども</t>
    <rPh sb="0" eb="2">
      <t>ニンテイ</t>
    </rPh>
    <phoneticPr fontId="2"/>
  </si>
  <si>
    <t>（各年度４月１日現在）</t>
    <rPh sb="1" eb="3">
      <t>カクネン</t>
    </rPh>
    <rPh sb="3" eb="4">
      <t>ド</t>
    </rPh>
    <rPh sb="5" eb="6">
      <t>ガツ</t>
    </rPh>
    <rPh sb="7" eb="8">
      <t>ニチ</t>
    </rPh>
    <rPh sb="8" eb="10">
      <t>ゲンザイ</t>
    </rPh>
    <phoneticPr fontId="0"/>
  </si>
  <si>
    <t xml:space="preserve">O-31 幼保連携型認定こども園の状況 </t>
    <rPh sb="5" eb="7">
      <t>ヨウホ</t>
    </rPh>
    <rPh sb="7" eb="10">
      <t>レンケイガタ</t>
    </rPh>
    <rPh sb="10" eb="12">
      <t>ニンテイ</t>
    </rPh>
    <rPh sb="15" eb="16">
      <t>エン</t>
    </rPh>
    <phoneticPr fontId="0"/>
  </si>
  <si>
    <t>※平成27年度から保育所型認定こども園を含む。</t>
    <rPh sb="1" eb="3">
      <t>ヘイセイ</t>
    </rPh>
    <rPh sb="5" eb="7">
      <t>ネンド</t>
    </rPh>
    <rPh sb="9" eb="11">
      <t>ホイク</t>
    </rPh>
    <rPh sb="11" eb="12">
      <t>ショ</t>
    </rPh>
    <rPh sb="12" eb="13">
      <t>カタ</t>
    </rPh>
    <rPh sb="13" eb="15">
      <t>ニンテイ</t>
    </rPh>
    <rPh sb="18" eb="19">
      <t>エン</t>
    </rPh>
    <rPh sb="20" eb="21">
      <t>フク</t>
    </rPh>
    <phoneticPr fontId="2"/>
  </si>
  <si>
    <t>（園）数</t>
  </si>
  <si>
    <t>保育所</t>
  </si>
  <si>
    <t xml:space="preserve">O-30 保 育 所 （ 園 ） の 状 況 </t>
    <phoneticPr fontId="0"/>
  </si>
  <si>
    <t>資料：こども家庭課</t>
    <rPh sb="6" eb="8">
      <t>カテイ</t>
    </rPh>
    <phoneticPr fontId="0"/>
  </si>
  <si>
    <t>育児・しつけ</t>
    <rPh sb="0" eb="2">
      <t>イクジ</t>
    </rPh>
    <phoneticPr fontId="0"/>
  </si>
  <si>
    <t>不登校</t>
    <rPh sb="0" eb="3">
      <t>フトウコウ</t>
    </rPh>
    <phoneticPr fontId="0"/>
  </si>
  <si>
    <t>性格行動</t>
    <rPh sb="0" eb="2">
      <t>セイカク</t>
    </rPh>
    <rPh sb="2" eb="4">
      <t>コウドウ</t>
    </rPh>
    <phoneticPr fontId="0"/>
  </si>
  <si>
    <t>その他</t>
    <rPh sb="2" eb="3">
      <t>タ</t>
    </rPh>
    <phoneticPr fontId="0"/>
  </si>
  <si>
    <t>児童虐待</t>
    <rPh sb="0" eb="2">
      <t>ジドウ</t>
    </rPh>
    <rPh sb="2" eb="4">
      <t>ギャクタイ</t>
    </rPh>
    <phoneticPr fontId="0"/>
  </si>
  <si>
    <t>育成相談</t>
    <rPh sb="0" eb="2">
      <t>イクセイ</t>
    </rPh>
    <rPh sb="2" eb="4">
      <t>ソウダン</t>
    </rPh>
    <phoneticPr fontId="0"/>
  </si>
  <si>
    <t>養護相談</t>
    <rPh sb="0" eb="2">
      <t>ヨウゴ</t>
    </rPh>
    <rPh sb="2" eb="4">
      <t>ソウダン</t>
    </rPh>
    <phoneticPr fontId="0"/>
  </si>
  <si>
    <t>年  度</t>
    <rPh sb="0" eb="1">
      <t>トシ</t>
    </rPh>
    <rPh sb="3" eb="4">
      <t>ド</t>
    </rPh>
    <phoneticPr fontId="0"/>
  </si>
  <si>
    <t>O-32 児 童 相 談 状 況</t>
    <phoneticPr fontId="0"/>
  </si>
  <si>
    <t>資料：こども家庭課・男女共同参画課</t>
    <rPh sb="10" eb="12">
      <t>ダンジョ</t>
    </rPh>
    <rPh sb="12" eb="14">
      <t>キョウドウ</t>
    </rPh>
    <rPh sb="14" eb="16">
      <t>サンカク</t>
    </rPh>
    <rPh sb="16" eb="17">
      <t>カ</t>
    </rPh>
    <phoneticPr fontId="0"/>
  </si>
  <si>
    <t>住居問題</t>
    <rPh sb="0" eb="2">
      <t>ジュウキョ</t>
    </rPh>
    <rPh sb="2" eb="4">
      <t>モンダイ</t>
    </rPh>
    <phoneticPr fontId="0"/>
  </si>
  <si>
    <t>精神的       問題</t>
    <rPh sb="0" eb="3">
      <t>セイシンテキ</t>
    </rPh>
    <rPh sb="10" eb="12">
      <t>モンダイ</t>
    </rPh>
    <phoneticPr fontId="0"/>
  </si>
  <si>
    <t>生活困窮</t>
    <rPh sb="0" eb="2">
      <t>セイカツ</t>
    </rPh>
    <rPh sb="2" eb="4">
      <t>コンキュウ</t>
    </rPh>
    <phoneticPr fontId="0"/>
  </si>
  <si>
    <t>離婚問題</t>
    <rPh sb="0" eb="2">
      <t>リコン</t>
    </rPh>
    <rPh sb="2" eb="4">
      <t>モンダイ</t>
    </rPh>
    <phoneticPr fontId="0"/>
  </si>
  <si>
    <t>夫等の暴力</t>
    <rPh sb="0" eb="1">
      <t>オット</t>
    </rPh>
    <rPh sb="1" eb="2">
      <t>トウ</t>
    </rPh>
    <rPh sb="3" eb="5">
      <t>ボウリョク</t>
    </rPh>
    <phoneticPr fontId="0"/>
  </si>
  <si>
    <t>O-33 婦 人 相 談 状 況</t>
    <phoneticPr fontId="0"/>
  </si>
  <si>
    <t>資料：こども家庭課</t>
    <phoneticPr fontId="0"/>
  </si>
  <si>
    <t>-</t>
    <phoneticPr fontId="0"/>
  </si>
  <si>
    <t>-</t>
    <phoneticPr fontId="0"/>
  </si>
  <si>
    <t>受給資格者</t>
  </si>
  <si>
    <t>停止者</t>
  </si>
  <si>
    <t>未婚</t>
  </si>
  <si>
    <t>拘禁</t>
  </si>
  <si>
    <t>D V</t>
    <phoneticPr fontId="0"/>
  </si>
  <si>
    <t>遺棄</t>
  </si>
  <si>
    <t>父障害</t>
  </si>
  <si>
    <t>死亡</t>
  </si>
  <si>
    <t>離婚</t>
  </si>
  <si>
    <t>扶 養 手 当</t>
  </si>
  <si>
    <t>支給</t>
  </si>
  <si>
    <t xml:space="preserve">               受                      給                      者</t>
  </si>
  <si>
    <t>総数</t>
  </si>
  <si>
    <t>特 別 児 童</t>
  </si>
  <si>
    <t>児　　　　　　　童　　　　　　　扶　　　　　　　養　　　　　　　手　　　　　　　当</t>
  </si>
  <si>
    <t>O-34 児童扶養手当及び特別児童扶養手当の状況</t>
    <phoneticPr fontId="0"/>
  </si>
  <si>
    <t>資料：保健予防課</t>
    <rPh sb="0" eb="2">
      <t>シリョウ</t>
    </rPh>
    <rPh sb="3" eb="5">
      <t>ホケン</t>
    </rPh>
    <rPh sb="5" eb="7">
      <t>ヨボウ</t>
    </rPh>
    <rPh sb="7" eb="8">
      <t>カ</t>
    </rPh>
    <phoneticPr fontId="2"/>
  </si>
  <si>
    <t>平成28年度</t>
    <phoneticPr fontId="2"/>
  </si>
  <si>
    <t>平成27年度</t>
    <phoneticPr fontId="2"/>
  </si>
  <si>
    <t>平成26年度</t>
    <phoneticPr fontId="2"/>
  </si>
  <si>
    <t>平成25年度</t>
    <phoneticPr fontId="2"/>
  </si>
  <si>
    <t>平成24年度</t>
    <phoneticPr fontId="0"/>
  </si>
  <si>
    <t>支給月額（円）</t>
    <rPh sb="0" eb="2">
      <t>シキュウ</t>
    </rPh>
    <rPh sb="2" eb="4">
      <t>ゲツガク</t>
    </rPh>
    <rPh sb="5" eb="6">
      <t>エン</t>
    </rPh>
    <phoneticPr fontId="0"/>
  </si>
  <si>
    <t>金額（円）</t>
    <rPh sb="3" eb="4">
      <t>エン</t>
    </rPh>
    <phoneticPr fontId="0"/>
  </si>
  <si>
    <t>受給者数（人）</t>
    <rPh sb="5" eb="6">
      <t>ニン</t>
    </rPh>
    <phoneticPr fontId="0"/>
  </si>
  <si>
    <t>難     病     患     者</t>
  </si>
  <si>
    <t>O-35 難病患者見舞金</t>
    <phoneticPr fontId="0"/>
  </si>
  <si>
    <t>※申請免除者数は、全額免除・一部免除・納付猶予・学生納付特例の合計</t>
    <rPh sb="1" eb="3">
      <t>シンセイ</t>
    </rPh>
    <rPh sb="3" eb="6">
      <t>メンジョシャ</t>
    </rPh>
    <rPh sb="6" eb="7">
      <t>スウ</t>
    </rPh>
    <rPh sb="9" eb="11">
      <t>ゼンガク</t>
    </rPh>
    <rPh sb="11" eb="13">
      <t>メンジョ</t>
    </rPh>
    <rPh sb="14" eb="16">
      <t>イチブ</t>
    </rPh>
    <rPh sb="16" eb="18">
      <t>メンジョ</t>
    </rPh>
    <rPh sb="19" eb="21">
      <t>ノウフ</t>
    </rPh>
    <rPh sb="21" eb="23">
      <t>ユウヨ</t>
    </rPh>
    <rPh sb="24" eb="26">
      <t>ガクセイ</t>
    </rPh>
    <rPh sb="26" eb="28">
      <t>ノウフ</t>
    </rPh>
    <rPh sb="28" eb="30">
      <t>トクレイ</t>
    </rPh>
    <rPh sb="31" eb="33">
      <t>ゴウケイ</t>
    </rPh>
    <phoneticPr fontId="0"/>
  </si>
  <si>
    <t>納付率　　　（％）</t>
    <rPh sb="0" eb="2">
      <t>ノウフ</t>
    </rPh>
    <phoneticPr fontId="0"/>
  </si>
  <si>
    <t>納付月数</t>
    <rPh sb="0" eb="2">
      <t>ノウフ</t>
    </rPh>
    <rPh sb="2" eb="4">
      <t>ツキスウ</t>
    </rPh>
    <phoneticPr fontId="0"/>
  </si>
  <si>
    <t>対象月数</t>
    <rPh sb="0" eb="2">
      <t>タイショウ</t>
    </rPh>
    <rPh sb="2" eb="4">
      <t>ツキスウ</t>
    </rPh>
    <phoneticPr fontId="0"/>
  </si>
  <si>
    <t>免除率(%)     （Ｂ／Ａ）</t>
  </si>
  <si>
    <t>申     請     免除者数</t>
  </si>
  <si>
    <t>法    定     免除者数</t>
  </si>
  <si>
    <t>総 数　　　　 （Ｂ）</t>
  </si>
  <si>
    <t>保　険　料　納　付　状　況</t>
    <rPh sb="6" eb="7">
      <t>オサム</t>
    </rPh>
    <rPh sb="8" eb="9">
      <t>ツキ</t>
    </rPh>
    <rPh sb="10" eb="11">
      <t>ジョウ</t>
    </rPh>
    <rPh sb="12" eb="13">
      <t>キョウ</t>
    </rPh>
    <phoneticPr fontId="0"/>
  </si>
  <si>
    <t>保   険   料   免   除   者   数</t>
  </si>
  <si>
    <t>※付加年金加入者の強制加入者は、農業年金加入者</t>
    <rPh sb="1" eb="3">
      <t>フカ</t>
    </rPh>
    <rPh sb="3" eb="5">
      <t>ネンキン</t>
    </rPh>
    <rPh sb="5" eb="8">
      <t>カニュウシャ</t>
    </rPh>
    <rPh sb="9" eb="11">
      <t>キョウセイ</t>
    </rPh>
    <rPh sb="11" eb="14">
      <t>カニュウシャ</t>
    </rPh>
    <rPh sb="16" eb="18">
      <t>ノウギョウ</t>
    </rPh>
    <rPh sb="18" eb="20">
      <t>ネンキン</t>
    </rPh>
    <rPh sb="20" eb="23">
      <t>カニュウシャ</t>
    </rPh>
    <phoneticPr fontId="0"/>
  </si>
  <si>
    <t>任    意     加入者数</t>
  </si>
  <si>
    <t>強    制   加入者数</t>
  </si>
  <si>
    <t>3     号     加入者数</t>
  </si>
  <si>
    <t>任     意     加入者数</t>
  </si>
  <si>
    <t>強制加入者数（Ａ）</t>
  </si>
  <si>
    <t xml:space="preserve">付 加 年 金 加 入 被 保 険 者 数  </t>
  </si>
  <si>
    <t>被     保     険     者     数</t>
  </si>
  <si>
    <t>O-36 拠 出 制 国 民 年 金 適 用 ・ 保 険 料 納 付 状 況</t>
  </si>
  <si>
    <t>-</t>
    <phoneticPr fontId="0"/>
  </si>
  <si>
    <t>-</t>
    <phoneticPr fontId="0"/>
  </si>
  <si>
    <t>平成24年度</t>
    <phoneticPr fontId="0"/>
  </si>
  <si>
    <t>金    額</t>
  </si>
  <si>
    <t>受給権者</t>
  </si>
  <si>
    <t>寡    婦    年    金</t>
  </si>
  <si>
    <t>遺   児   年   金</t>
  </si>
  <si>
    <t>母    子    年    金</t>
  </si>
  <si>
    <t>障     害     年     金</t>
  </si>
  <si>
    <t>通 算 老 齢 年 金</t>
  </si>
  <si>
    <t>老    齢    年    金</t>
  </si>
  <si>
    <t>　　(単位：人・千円）</t>
  </si>
  <si>
    <t>O-37 拠 出 制 国 民 年 金 給 付 状 況</t>
    <phoneticPr fontId="0"/>
  </si>
  <si>
    <t>平成24年度</t>
    <phoneticPr fontId="6"/>
  </si>
  <si>
    <t>遺 族 基 礎 年 金</t>
  </si>
  <si>
    <t>障 害 基 礎 年 金</t>
  </si>
  <si>
    <t>老 齢 基 礎 年 金</t>
  </si>
  <si>
    <t>　　　(単位：人・千円）</t>
  </si>
  <si>
    <t>O-38 基 礎 年 金 給 付 状 況</t>
    <phoneticPr fontId="6"/>
  </si>
  <si>
    <t>-</t>
    <phoneticPr fontId="0"/>
  </si>
  <si>
    <t>老 齢 福 祉 年 金</t>
  </si>
  <si>
    <t>O-39 福 祉 年 金 給 付 状 況</t>
    <phoneticPr fontId="0"/>
  </si>
  <si>
    <t>資料：障害福祉課</t>
    <rPh sb="3" eb="5">
      <t>ショウガイ</t>
    </rPh>
    <phoneticPr fontId="0"/>
  </si>
  <si>
    <t>平成24年度</t>
    <phoneticPr fontId="0"/>
  </si>
  <si>
    <t>6級</t>
  </si>
  <si>
    <t>5級</t>
  </si>
  <si>
    <t>4級</t>
  </si>
  <si>
    <t>3級</t>
  </si>
  <si>
    <t>2級</t>
  </si>
  <si>
    <t>1級</t>
  </si>
  <si>
    <t>障               害               級               別</t>
  </si>
  <si>
    <t>内部</t>
  </si>
  <si>
    <t xml:space="preserve"> 肢   体     不 自 由</t>
  </si>
  <si>
    <t>音声言語</t>
  </si>
  <si>
    <t>聴覚</t>
  </si>
  <si>
    <t>視覚</t>
  </si>
  <si>
    <t>障               害               別</t>
  </si>
  <si>
    <t>総　　数</t>
    <rPh sb="0" eb="1">
      <t>ソウ</t>
    </rPh>
    <rPh sb="3" eb="4">
      <t>スウ</t>
    </rPh>
    <phoneticPr fontId="0"/>
  </si>
  <si>
    <t>(単位：人)</t>
    <phoneticPr fontId="0"/>
  </si>
  <si>
    <t>(単位：人)</t>
    <phoneticPr fontId="0"/>
  </si>
  <si>
    <t>Ｏ-40 身 体 障 害 者 手 帳 交 付 状 況</t>
    <phoneticPr fontId="0"/>
  </si>
  <si>
    <t>18歳以上</t>
  </si>
  <si>
    <t>18歳未満</t>
  </si>
  <si>
    <t>Ｂ</t>
  </si>
  <si>
    <t>Ａ</t>
  </si>
  <si>
    <t>O-4１ 療 育 手 帳 交 付 状 況</t>
    <phoneticPr fontId="0"/>
  </si>
  <si>
    <t>総数</t>
    <rPh sb="0" eb="2">
      <t>ソウスウ</t>
    </rPh>
    <phoneticPr fontId="2"/>
  </si>
  <si>
    <t>障      害     級       別</t>
    <phoneticPr fontId="2"/>
  </si>
  <si>
    <t>O-42 精 神 障 害 者 手 帳 交 付 状 況</t>
    <rPh sb="5" eb="6">
      <t>セイ</t>
    </rPh>
    <rPh sb="7" eb="8">
      <t>カミ</t>
    </rPh>
    <rPh sb="9" eb="10">
      <t>ショウ</t>
    </rPh>
    <rPh sb="11" eb="12">
      <t>ガイ</t>
    </rPh>
    <rPh sb="13" eb="14">
      <t>シャ</t>
    </rPh>
    <phoneticPr fontId="0"/>
  </si>
  <si>
    <t>被保険者数</t>
  </si>
  <si>
    <t>世帯数</t>
  </si>
  <si>
    <t>人口</t>
  </si>
  <si>
    <t xml:space="preserve">    被   保   険   者</t>
  </si>
  <si>
    <t>加   入   世   帯</t>
  </si>
  <si>
    <t>全           市</t>
  </si>
  <si>
    <t>O-43 国民健康保険加入世帯及び被保険者数</t>
    <phoneticPr fontId="0"/>
  </si>
  <si>
    <t>平成24年度</t>
    <phoneticPr fontId="0"/>
  </si>
  <si>
    <t>費用額（円）</t>
  </si>
  <si>
    <t>他法負担金分</t>
  </si>
  <si>
    <t>一部負担金</t>
  </si>
  <si>
    <t>保険者負担金</t>
  </si>
  <si>
    <t>総額</t>
  </si>
  <si>
    <t>(人）</t>
    <phoneticPr fontId="0"/>
  </si>
  <si>
    <t>費          用         額                        （千　　円）</t>
    <phoneticPr fontId="0"/>
  </si>
  <si>
    <t>受診件数</t>
  </si>
  <si>
    <t>被 保 険 者   数</t>
    <phoneticPr fontId="0"/>
  </si>
  <si>
    <t>O-44 国民健康保険療養の給付状況</t>
    <phoneticPr fontId="0"/>
  </si>
  <si>
    <t>保険者負担金額</t>
  </si>
  <si>
    <t>葬       祭       費</t>
  </si>
  <si>
    <t>助     産     費</t>
  </si>
  <si>
    <t>任       意       給       付</t>
  </si>
  <si>
    <t>高額医療・高額介護
 合  算  療  養  費</t>
    <rPh sb="0" eb="1">
      <t>タカ</t>
    </rPh>
    <rPh sb="1" eb="2">
      <t>ガク</t>
    </rPh>
    <rPh sb="2" eb="3">
      <t>イ</t>
    </rPh>
    <rPh sb="3" eb="4">
      <t>リョウ</t>
    </rPh>
    <rPh sb="5" eb="6">
      <t>タカ</t>
    </rPh>
    <rPh sb="6" eb="7">
      <t>ガク</t>
    </rPh>
    <rPh sb="7" eb="8">
      <t>スケ</t>
    </rPh>
    <rPh sb="8" eb="9">
      <t>マモル</t>
    </rPh>
    <rPh sb="11" eb="12">
      <t>ゴウ</t>
    </rPh>
    <rPh sb="14" eb="15">
      <t>サン</t>
    </rPh>
    <rPh sb="17" eb="18">
      <t>リョウ</t>
    </rPh>
    <rPh sb="20" eb="21">
      <t>マモル</t>
    </rPh>
    <rPh sb="23" eb="24">
      <t>ヒ</t>
    </rPh>
    <phoneticPr fontId="0"/>
  </si>
  <si>
    <t>高    額    療    養    費</t>
  </si>
  <si>
    <t>療        養        費</t>
  </si>
  <si>
    <t>年　　　度</t>
    <phoneticPr fontId="0"/>
  </si>
  <si>
    <t>（単位：千円）</t>
  </si>
  <si>
    <t>O-45 国民健康保険費の状況</t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</si>
</sst>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0_ ;[Red]\-#,##0.00\ "/>
    <numFmt numFmtId="177" formatCode="0.0"/>
    <numFmt numFmtId="178" formatCode="0_);[Red]\(0\)"/>
    <numFmt numFmtId="179" formatCode="#,##0_ ;[Red]\-#,##0\ "/>
    <numFmt numFmtId="180" formatCode="#,##0_);[Red]\(#,##0\)"/>
    <numFmt numFmtId="181" formatCode="0.00_ ;[Red]\-0.00\ "/>
    <numFmt numFmtId="182" formatCode="0.00_ "/>
    <numFmt numFmtId="183" formatCode="0.0_ "/>
    <numFmt numFmtId="184" formatCode="#,##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.5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trike/>
      <sz val="11"/>
      <color indexed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color rgb="FFFF0000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30">
    <xf numFmtId="0" fontId="0" fillId="0" borderId="0" xfId="0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3" xfId="1" applyFont="1" applyBorder="1" applyAlignment="1">
      <alignment horizontal="right" vertical="center"/>
    </xf>
    <xf numFmtId="38" fontId="5" fillId="0" borderId="3" xfId="1" applyFont="1" applyBorder="1" applyAlignment="1">
      <alignment vertical="center"/>
    </xf>
    <xf numFmtId="38" fontId="5" fillId="0" borderId="4" xfId="1" applyFont="1" applyBorder="1" applyAlignment="1">
      <alignment horizontal="center" vertical="center" wrapText="1"/>
    </xf>
    <xf numFmtId="38" fontId="5" fillId="0" borderId="5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 wrapText="1"/>
    </xf>
    <xf numFmtId="0" fontId="5" fillId="0" borderId="0" xfId="12" applyFont="1" applyAlignment="1">
      <alignment vertical="center"/>
    </xf>
    <xf numFmtId="38" fontId="5" fillId="0" borderId="6" xfId="1" applyFont="1" applyBorder="1" applyAlignment="1">
      <alignment horizontal="center" vertical="center" wrapText="1"/>
    </xf>
    <xf numFmtId="38" fontId="5" fillId="0" borderId="9" xfId="1" applyFont="1" applyBorder="1" applyAlignment="1">
      <alignment horizontal="center" vertical="center" wrapText="1"/>
    </xf>
    <xf numFmtId="38" fontId="5" fillId="0" borderId="2" xfId="1" applyFont="1" applyBorder="1" applyAlignment="1">
      <alignment horizontal="right" vertical="center" wrapText="1"/>
    </xf>
    <xf numFmtId="38" fontId="5" fillId="0" borderId="10" xfId="1" applyFont="1" applyBorder="1" applyAlignment="1">
      <alignment horizontal="right" vertical="center" wrapText="1"/>
    </xf>
    <xf numFmtId="38" fontId="5" fillId="0" borderId="0" xfId="1" applyFont="1" applyBorder="1" applyAlignment="1">
      <alignment horizontal="right" vertical="center" wrapText="1"/>
    </xf>
    <xf numFmtId="38" fontId="5" fillId="0" borderId="3" xfId="1" applyFont="1" applyBorder="1" applyAlignment="1">
      <alignment horizontal="right" vertical="center" wrapText="1"/>
    </xf>
    <xf numFmtId="0" fontId="5" fillId="0" borderId="0" xfId="4" applyFont="1" applyAlignment="1">
      <alignment horizontal="distributed" vertical="center"/>
    </xf>
    <xf numFmtId="0" fontId="3" fillId="0" borderId="0" xfId="12" applyFont="1" applyAlignment="1"/>
    <xf numFmtId="38" fontId="5" fillId="0" borderId="0" xfId="1" applyFont="1" applyAlignment="1">
      <alignment horizontal="right" vertical="center"/>
    </xf>
    <xf numFmtId="38" fontId="5" fillId="0" borderId="0" xfId="1" applyFont="1" applyBorder="1" applyAlignment="1">
      <alignment horizontal="center" vertical="center"/>
    </xf>
    <xf numFmtId="38" fontId="5" fillId="0" borderId="0" xfId="1" applyFont="1" applyBorder="1" applyAlignment="1">
      <alignment horizontal="left" vertical="center"/>
    </xf>
    <xf numFmtId="38" fontId="5" fillId="0" borderId="15" xfId="1" applyFont="1" applyBorder="1" applyAlignment="1">
      <alignment horizontal="right" vertical="center"/>
    </xf>
    <xf numFmtId="38" fontId="5" fillId="0" borderId="2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0" fontId="5" fillId="0" borderId="13" xfId="3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 wrapText="1"/>
    </xf>
    <xf numFmtId="0" fontId="5" fillId="0" borderId="0" xfId="2" applyFont="1" applyAlignment="1">
      <alignment vertical="center"/>
    </xf>
    <xf numFmtId="0" fontId="5" fillId="0" borderId="0" xfId="4" applyFont="1" applyAlignment="1">
      <alignment vertical="center"/>
    </xf>
    <xf numFmtId="38" fontId="5" fillId="0" borderId="10" xfId="1" applyFont="1" applyBorder="1" applyAlignment="1">
      <alignment vertical="center"/>
    </xf>
    <xf numFmtId="0" fontId="5" fillId="0" borderId="0" xfId="7" applyFont="1" applyAlignment="1">
      <alignment vertical="center"/>
    </xf>
    <xf numFmtId="0" fontId="5" fillId="0" borderId="0" xfId="8" applyFont="1" applyAlignment="1">
      <alignment vertical="center"/>
    </xf>
    <xf numFmtId="0" fontId="5" fillId="0" borderId="0" xfId="9" applyFont="1" applyAlignment="1">
      <alignment vertical="center"/>
    </xf>
    <xf numFmtId="0" fontId="5" fillId="0" borderId="0" xfId="9" applyFont="1" applyBorder="1" applyAlignment="1">
      <alignment vertical="center"/>
    </xf>
    <xf numFmtId="0" fontId="5" fillId="0" borderId="0" xfId="9" quotePrefix="1" applyFont="1" applyAlignment="1">
      <alignment horizontal="left" vertical="center"/>
    </xf>
    <xf numFmtId="0" fontId="5" fillId="0" borderId="0" xfId="9" applyFont="1" applyAlignment="1">
      <alignment horizontal="left" vertical="center"/>
    </xf>
    <xf numFmtId="38" fontId="5" fillId="0" borderId="14" xfId="1" applyFont="1" applyBorder="1" applyAlignment="1">
      <alignment vertical="center"/>
    </xf>
    <xf numFmtId="0" fontId="5" fillId="0" borderId="0" xfId="11" applyFont="1" applyAlignment="1">
      <alignment vertical="center"/>
    </xf>
    <xf numFmtId="0" fontId="3" fillId="0" borderId="0" xfId="12" applyFont="1" applyAlignment="1">
      <alignment vertical="center"/>
    </xf>
    <xf numFmtId="38" fontId="5" fillId="0" borderId="0" xfId="1" applyFont="1" applyBorder="1" applyAlignment="1">
      <alignment vertical="center" wrapText="1"/>
    </xf>
    <xf numFmtId="38" fontId="5" fillId="0" borderId="0" xfId="12" applyNumberFormat="1" applyFont="1" applyAlignment="1">
      <alignment vertical="center"/>
    </xf>
    <xf numFmtId="0" fontId="5" fillId="0" borderId="0" xfId="3" applyFont="1" applyFill="1" applyAlignment="1">
      <alignment vertical="center"/>
    </xf>
    <xf numFmtId="0" fontId="1" fillId="0" borderId="0" xfId="3" applyFill="1" applyAlignment="1">
      <alignment vertical="center"/>
    </xf>
    <xf numFmtId="3" fontId="5" fillId="0" borderId="3" xfId="0" applyNumberFormat="1" applyFont="1" applyFill="1" applyBorder="1" applyAlignment="1">
      <alignment vertical="center"/>
    </xf>
    <xf numFmtId="0" fontId="6" fillId="0" borderId="0" xfId="3" applyFont="1" applyFill="1" applyAlignment="1">
      <alignment vertical="center"/>
    </xf>
    <xf numFmtId="0" fontId="5" fillId="0" borderId="0" xfId="5" applyFont="1" applyFill="1" applyAlignment="1">
      <alignment vertical="center"/>
    </xf>
    <xf numFmtId="0" fontId="5" fillId="0" borderId="0" xfId="6" applyFont="1" applyFill="1" applyAlignment="1">
      <alignment vertical="center"/>
    </xf>
    <xf numFmtId="3" fontId="5" fillId="0" borderId="0" xfId="0" applyNumberFormat="1" applyFont="1" applyFill="1" applyBorder="1" applyAlignment="1">
      <alignment vertical="center"/>
    </xf>
    <xf numFmtId="38" fontId="7" fillId="0" borderId="0" xfId="1" applyFont="1" applyAlignment="1">
      <alignment vertical="center"/>
    </xf>
    <xf numFmtId="38" fontId="8" fillId="0" borderId="0" xfId="1" applyFont="1" applyBorder="1" applyAlignment="1">
      <alignment horizontal="center" vertical="center"/>
    </xf>
    <xf numFmtId="0" fontId="5" fillId="0" borderId="0" xfId="5" applyFont="1" applyFill="1" applyBorder="1" applyAlignment="1">
      <alignment vertical="center"/>
    </xf>
    <xf numFmtId="38" fontId="9" fillId="0" borderId="0" xfId="1" applyFont="1" applyAlignment="1">
      <alignment vertical="center"/>
    </xf>
    <xf numFmtId="38" fontId="9" fillId="0" borderId="0" xfId="1" applyFont="1" applyBorder="1" applyAlignment="1">
      <alignment vertical="center"/>
    </xf>
    <xf numFmtId="0" fontId="9" fillId="0" borderId="0" xfId="2" applyFont="1" applyAlignment="1">
      <alignment vertical="center"/>
    </xf>
    <xf numFmtId="38" fontId="9" fillId="0" borderId="0" xfId="1" applyFont="1" applyAlignment="1">
      <alignment horizontal="right" vertical="center"/>
    </xf>
    <xf numFmtId="0" fontId="5" fillId="0" borderId="9" xfId="3" applyFont="1" applyBorder="1" applyAlignment="1">
      <alignment horizontal="center" vertical="center"/>
    </xf>
    <xf numFmtId="38" fontId="5" fillId="0" borderId="15" xfId="1" applyFont="1" applyBorder="1" applyAlignment="1">
      <alignment vertical="center" wrapText="1"/>
    </xf>
    <xf numFmtId="38" fontId="5" fillId="0" borderId="10" xfId="1" applyFont="1" applyBorder="1" applyAlignment="1">
      <alignment vertical="center" wrapText="1"/>
    </xf>
    <xf numFmtId="38" fontId="5" fillId="0" borderId="0" xfId="2" applyNumberFormat="1" applyFont="1" applyAlignment="1">
      <alignment vertical="center"/>
    </xf>
    <xf numFmtId="38" fontId="5" fillId="0" borderId="0" xfId="1" applyFont="1" applyFill="1" applyBorder="1" applyAlignment="1">
      <alignment vertical="center"/>
    </xf>
    <xf numFmtId="0" fontId="3" fillId="0" borderId="0" xfId="3" applyFont="1" applyFill="1" applyAlignment="1">
      <alignment vertical="center"/>
    </xf>
    <xf numFmtId="0" fontId="5" fillId="0" borderId="0" xfId="3" quotePrefix="1" applyFont="1" applyFill="1" applyAlignment="1">
      <alignment horizontal="right" vertical="center"/>
    </xf>
    <xf numFmtId="0" fontId="5" fillId="0" borderId="12" xfId="3" applyFont="1" applyFill="1" applyBorder="1" applyAlignment="1">
      <alignment vertical="center"/>
    </xf>
    <xf numFmtId="0" fontId="5" fillId="0" borderId="12" xfId="3" applyFont="1" applyFill="1" applyBorder="1" applyAlignment="1">
      <alignment horizontal="right" vertical="center"/>
    </xf>
    <xf numFmtId="0" fontId="5" fillId="0" borderId="11" xfId="3" applyFont="1" applyFill="1" applyBorder="1" applyAlignment="1">
      <alignment horizontal="centerContinuous" vertical="center"/>
    </xf>
    <xf numFmtId="0" fontId="5" fillId="0" borderId="3" xfId="3" applyFont="1" applyFill="1" applyBorder="1" applyAlignment="1">
      <alignment horizontal="centerContinuous" vertical="center"/>
    </xf>
    <xf numFmtId="0" fontId="5" fillId="0" borderId="11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13" xfId="3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3" fontId="5" fillId="0" borderId="0" xfId="1" applyNumberFormat="1" applyFont="1" applyFill="1" applyAlignment="1">
      <alignment vertical="center"/>
    </xf>
    <xf numFmtId="38" fontId="5" fillId="0" borderId="0" xfId="1" applyNumberFormat="1" applyFont="1" applyFill="1" applyBorder="1" applyAlignment="1">
      <alignment vertical="center"/>
    </xf>
    <xf numFmtId="3" fontId="5" fillId="0" borderId="0" xfId="0" applyNumberFormat="1" applyFont="1" applyFill="1" applyAlignment="1">
      <alignment vertical="center"/>
    </xf>
    <xf numFmtId="38" fontId="5" fillId="0" borderId="3" xfId="1" applyFont="1" applyFill="1" applyBorder="1" applyAlignment="1">
      <alignment vertical="center"/>
    </xf>
    <xf numFmtId="38" fontId="5" fillId="0" borderId="3" xfId="1" applyNumberFormat="1" applyFont="1" applyFill="1" applyBorder="1" applyAlignment="1">
      <alignment vertical="center"/>
    </xf>
    <xf numFmtId="38" fontId="5" fillId="0" borderId="0" xfId="1" applyFont="1" applyBorder="1" applyAlignment="1">
      <alignment horizontal="center" vertical="center"/>
    </xf>
    <xf numFmtId="38" fontId="5" fillId="0" borderId="5" xfId="1" applyFont="1" applyBorder="1" applyAlignment="1">
      <alignment horizontal="center" vertical="center" wrapText="1"/>
    </xf>
    <xf numFmtId="0" fontId="3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5" fillId="0" borderId="12" xfId="2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0" fontId="5" fillId="0" borderId="13" xfId="2" applyFont="1" applyBorder="1" applyAlignment="1">
      <alignment horizontal="centerContinuous" vertical="center"/>
    </xf>
    <xf numFmtId="38" fontId="5" fillId="0" borderId="3" xfId="1" applyFont="1" applyBorder="1" applyAlignment="1">
      <alignment horizontal="centerContinuous" vertical="center"/>
    </xf>
    <xf numFmtId="38" fontId="5" fillId="0" borderId="17" xfId="1" applyFont="1" applyBorder="1" applyAlignment="1">
      <alignment horizontal="centerContinuous" vertical="center"/>
    </xf>
    <xf numFmtId="38" fontId="5" fillId="0" borderId="11" xfId="1" applyFont="1" applyBorder="1" applyAlignment="1">
      <alignment horizontal="centerContinuous" vertical="center"/>
    </xf>
    <xf numFmtId="38" fontId="5" fillId="0" borderId="6" xfId="1" applyFont="1" applyBorder="1" applyAlignment="1">
      <alignment horizontal="centerContinuous" vertical="center"/>
    </xf>
    <xf numFmtId="38" fontId="5" fillId="0" borderId="11" xfId="1" applyFont="1" applyBorder="1" applyAlignment="1">
      <alignment horizontal="distributed" vertical="center"/>
    </xf>
    <xf numFmtId="0" fontId="5" fillId="0" borderId="11" xfId="2" applyFont="1" applyBorder="1" applyAlignment="1">
      <alignment horizontal="centerContinuous" vertical="center"/>
    </xf>
    <xf numFmtId="38" fontId="5" fillId="0" borderId="3" xfId="1" applyFont="1" applyBorder="1" applyAlignment="1">
      <alignment horizontal="distributed" vertical="center"/>
    </xf>
    <xf numFmtId="38" fontId="5" fillId="0" borderId="8" xfId="1" applyFont="1" applyBorder="1" applyAlignment="1">
      <alignment horizontal="distributed" vertical="center"/>
    </xf>
    <xf numFmtId="0" fontId="5" fillId="0" borderId="13" xfId="2" applyFont="1" applyBorder="1" applyAlignment="1">
      <alignment vertical="center"/>
    </xf>
    <xf numFmtId="0" fontId="5" fillId="0" borderId="0" xfId="2" applyFont="1" applyAlignment="1">
      <alignment horizontal="right" vertical="center"/>
    </xf>
    <xf numFmtId="0" fontId="5" fillId="0" borderId="0" xfId="1" applyNumberFormat="1" applyFont="1" applyAlignment="1">
      <alignment vertical="center"/>
    </xf>
    <xf numFmtId="0" fontId="5" fillId="0" borderId="3" xfId="1" applyNumberFormat="1" applyFont="1" applyBorder="1" applyAlignment="1">
      <alignment vertical="center"/>
    </xf>
    <xf numFmtId="0" fontId="5" fillId="0" borderId="0" xfId="2" applyFont="1" applyBorder="1" applyAlignment="1">
      <alignment horizontal="center" vertical="center"/>
    </xf>
    <xf numFmtId="38" fontId="5" fillId="0" borderId="4" xfId="1" applyFont="1" applyBorder="1" applyAlignment="1">
      <alignment horizontal="centerContinuous" vertical="center"/>
    </xf>
    <xf numFmtId="0" fontId="5" fillId="0" borderId="3" xfId="2" applyFont="1" applyBorder="1" applyAlignment="1">
      <alignment horizontal="centerContinuous" vertical="center"/>
    </xf>
    <xf numFmtId="38" fontId="5" fillId="0" borderId="1" xfId="1" applyFont="1" applyBorder="1" applyAlignment="1">
      <alignment horizontal="distributed" vertical="center"/>
    </xf>
    <xf numFmtId="0" fontId="5" fillId="0" borderId="3" xfId="2" applyFont="1" applyBorder="1" applyAlignment="1">
      <alignment horizontal="distributed" vertical="center"/>
    </xf>
    <xf numFmtId="38" fontId="5" fillId="0" borderId="14" xfId="1" applyFont="1" applyBorder="1" applyAlignment="1">
      <alignment horizontal="distributed" vertical="center"/>
    </xf>
    <xf numFmtId="0" fontId="5" fillId="0" borderId="0" xfId="2" applyFont="1" applyBorder="1" applyAlignment="1">
      <alignment vertical="center"/>
    </xf>
    <xf numFmtId="0" fontId="6" fillId="0" borderId="0" xfId="2" applyFont="1" applyAlignment="1">
      <alignment vertical="center"/>
    </xf>
    <xf numFmtId="38" fontId="1" fillId="0" borderId="0" xfId="1" applyFont="1" applyBorder="1" applyAlignment="1">
      <alignment vertical="center"/>
    </xf>
    <xf numFmtId="0" fontId="5" fillId="0" borderId="0" xfId="2" applyFont="1" applyBorder="1" applyAlignment="1">
      <alignment horizontal="left" vertical="center"/>
    </xf>
    <xf numFmtId="0" fontId="3" fillId="0" borderId="0" xfId="4" applyFont="1" applyAlignment="1">
      <alignment vertical="center"/>
    </xf>
    <xf numFmtId="178" fontId="5" fillId="0" borderId="0" xfId="4" applyNumberFormat="1" applyFont="1" applyAlignment="1">
      <alignment vertical="center"/>
    </xf>
    <xf numFmtId="0" fontId="5" fillId="0" borderId="12" xfId="4" applyFont="1" applyBorder="1" applyAlignment="1">
      <alignment vertical="center"/>
    </xf>
    <xf numFmtId="178" fontId="5" fillId="0" borderId="12" xfId="4" applyNumberFormat="1" applyFont="1" applyBorder="1" applyAlignment="1">
      <alignment vertical="center"/>
    </xf>
    <xf numFmtId="0" fontId="5" fillId="0" borderId="1" xfId="4" applyFont="1" applyBorder="1" applyAlignment="1">
      <alignment horizontal="center" vertical="center"/>
    </xf>
    <xf numFmtId="0" fontId="5" fillId="0" borderId="11" xfId="4" applyFont="1" applyBorder="1" applyAlignment="1">
      <alignment horizontal="center" vertical="center"/>
    </xf>
    <xf numFmtId="180" fontId="5" fillId="0" borderId="0" xfId="1" applyNumberFormat="1" applyFont="1" applyAlignment="1">
      <alignment vertical="center"/>
    </xf>
    <xf numFmtId="180" fontId="5" fillId="0" borderId="0" xfId="1" applyNumberFormat="1" applyFont="1" applyBorder="1" applyAlignment="1">
      <alignment vertical="center"/>
    </xf>
    <xf numFmtId="180" fontId="5" fillId="0" borderId="0" xfId="1" applyNumberFormat="1" applyFont="1" applyBorder="1" applyAlignment="1">
      <alignment horizontal="right" vertical="center"/>
    </xf>
    <xf numFmtId="180" fontId="5" fillId="0" borderId="3" xfId="1" applyNumberFormat="1" applyFont="1" applyBorder="1" applyAlignment="1">
      <alignment vertical="center"/>
    </xf>
    <xf numFmtId="0" fontId="3" fillId="0" borderId="0" xfId="5" applyFont="1" applyFill="1" applyAlignment="1">
      <alignment vertical="center"/>
    </xf>
    <xf numFmtId="0" fontId="5" fillId="0" borderId="12" xfId="5" applyFont="1" applyFill="1" applyBorder="1" applyAlignment="1">
      <alignment vertical="center"/>
    </xf>
    <xf numFmtId="0" fontId="5" fillId="0" borderId="13" xfId="5" applyFont="1" applyFill="1" applyBorder="1" applyAlignment="1">
      <alignment horizontal="center" vertical="center"/>
    </xf>
    <xf numFmtId="0" fontId="5" fillId="0" borderId="3" xfId="5" applyFont="1" applyFill="1" applyBorder="1" applyAlignment="1">
      <alignment horizontal="centerContinuous" vertical="center"/>
    </xf>
    <xf numFmtId="0" fontId="5" fillId="0" borderId="11" xfId="5" applyFont="1" applyFill="1" applyBorder="1" applyAlignment="1">
      <alignment horizontal="centerContinuous" vertical="center"/>
    </xf>
    <xf numFmtId="0" fontId="5" fillId="0" borderId="13" xfId="5" applyFont="1" applyFill="1" applyBorder="1" applyAlignment="1">
      <alignment vertical="center"/>
    </xf>
    <xf numFmtId="0" fontId="5" fillId="0" borderId="11" xfId="5" applyFont="1" applyFill="1" applyBorder="1" applyAlignment="1">
      <alignment horizontal="center" vertical="center"/>
    </xf>
    <xf numFmtId="0" fontId="5" fillId="0" borderId="3" xfId="5" applyFont="1" applyFill="1" applyBorder="1" applyAlignment="1">
      <alignment horizontal="center" vertical="center" wrapText="1"/>
    </xf>
    <xf numFmtId="0" fontId="5" fillId="0" borderId="14" xfId="5" applyFont="1" applyFill="1" applyBorder="1" applyAlignment="1">
      <alignment horizontal="center" vertical="center"/>
    </xf>
    <xf numFmtId="0" fontId="5" fillId="0" borderId="21" xfId="5" applyFont="1" applyFill="1" applyBorder="1" applyAlignment="1">
      <alignment horizontal="centerContinuous" vertical="center"/>
    </xf>
    <xf numFmtId="0" fontId="5" fillId="0" borderId="14" xfId="5" applyFont="1" applyFill="1" applyBorder="1" applyAlignment="1">
      <alignment horizontal="centerContinuous" vertical="center"/>
    </xf>
    <xf numFmtId="0" fontId="5" fillId="0" borderId="13" xfId="3" applyFont="1" applyFill="1" applyBorder="1" applyAlignment="1">
      <alignment horizontal="center" vertical="center"/>
    </xf>
    <xf numFmtId="38" fontId="5" fillId="0" borderId="0" xfId="1" applyFont="1" applyFill="1" applyAlignment="1">
      <alignment vertical="center"/>
    </xf>
    <xf numFmtId="38" fontId="5" fillId="0" borderId="0" xfId="1" applyFont="1" applyFill="1" applyAlignment="1">
      <alignment horizontal="right" vertical="center"/>
    </xf>
    <xf numFmtId="179" fontId="5" fillId="0" borderId="0" xfId="1" applyNumberFormat="1" applyFont="1" applyFill="1" applyAlignment="1">
      <alignment vertical="center"/>
    </xf>
    <xf numFmtId="38" fontId="5" fillId="0" borderId="3" xfId="1" applyFont="1" applyFill="1" applyBorder="1" applyAlignment="1">
      <alignment horizontal="right" vertical="center"/>
    </xf>
    <xf numFmtId="179" fontId="5" fillId="0" borderId="3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3" fillId="0" borderId="0" xfId="6" applyFont="1" applyFill="1" applyAlignment="1">
      <alignment vertical="center"/>
    </xf>
    <xf numFmtId="0" fontId="5" fillId="0" borderId="0" xfId="6" quotePrefix="1" applyFont="1" applyFill="1" applyAlignment="1">
      <alignment horizontal="left" vertical="center"/>
    </xf>
    <xf numFmtId="0" fontId="5" fillId="0" borderId="0" xfId="6" quotePrefix="1" applyFont="1" applyFill="1" applyAlignment="1">
      <alignment horizontal="right" vertical="center"/>
    </xf>
    <xf numFmtId="0" fontId="5" fillId="0" borderId="12" xfId="6" applyFont="1" applyFill="1" applyBorder="1" applyAlignment="1">
      <alignment vertical="center"/>
    </xf>
    <xf numFmtId="0" fontId="5" fillId="0" borderId="11" xfId="6" applyFont="1" applyFill="1" applyBorder="1" applyAlignment="1">
      <alignment horizontal="centerContinuous" vertical="center"/>
    </xf>
    <xf numFmtId="0" fontId="5" fillId="0" borderId="3" xfId="6" applyFont="1" applyFill="1" applyBorder="1" applyAlignment="1">
      <alignment horizontal="centerContinuous" vertical="center"/>
    </xf>
    <xf numFmtId="0" fontId="5" fillId="0" borderId="17" xfId="6" applyFont="1" applyFill="1" applyBorder="1" applyAlignment="1">
      <alignment horizontal="centerContinuous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distributed" vertical="center"/>
    </xf>
    <xf numFmtId="0" fontId="5" fillId="0" borderId="3" xfId="6" applyFont="1" applyFill="1" applyBorder="1" applyAlignment="1">
      <alignment horizontal="center" vertical="center"/>
    </xf>
    <xf numFmtId="0" fontId="5" fillId="0" borderId="16" xfId="6" applyFont="1" applyFill="1" applyBorder="1" applyAlignment="1">
      <alignment horizontal="distributed" vertical="center"/>
    </xf>
    <xf numFmtId="0" fontId="5" fillId="0" borderId="13" xfId="6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0" fontId="3" fillId="0" borderId="0" xfId="7" applyFont="1" applyAlignment="1">
      <alignment vertical="center"/>
    </xf>
    <xf numFmtId="0" fontId="5" fillId="0" borderId="12" xfId="7" applyFont="1" applyBorder="1" applyAlignment="1">
      <alignment vertical="center"/>
    </xf>
    <xf numFmtId="0" fontId="5" fillId="0" borderId="12" xfId="7" applyFont="1" applyBorder="1" applyAlignment="1">
      <alignment horizontal="center" vertical="center"/>
    </xf>
    <xf numFmtId="0" fontId="5" fillId="0" borderId="11" xfId="7" applyFont="1" applyBorder="1" applyAlignment="1">
      <alignment horizontal="centerContinuous" vertical="center"/>
    </xf>
    <xf numFmtId="0" fontId="5" fillId="0" borderId="13" xfId="7" applyFont="1" applyBorder="1" applyAlignment="1">
      <alignment horizontal="center" vertical="center"/>
    </xf>
    <xf numFmtId="0" fontId="5" fillId="0" borderId="14" xfId="7" applyFont="1" applyBorder="1" applyAlignment="1">
      <alignment horizontal="centerContinuous" vertical="center"/>
    </xf>
    <xf numFmtId="0" fontId="5" fillId="0" borderId="3" xfId="7" applyFont="1" applyBorder="1" applyAlignment="1">
      <alignment horizontal="centerContinuous" vertical="center"/>
    </xf>
    <xf numFmtId="0" fontId="5" fillId="0" borderId="13" xfId="7" applyFont="1" applyBorder="1" applyAlignment="1">
      <alignment horizontal="distributed" vertical="center"/>
    </xf>
    <xf numFmtId="0" fontId="5" fillId="0" borderId="13" xfId="7" applyFont="1" applyBorder="1" applyAlignment="1">
      <alignment horizontal="centerContinuous" vertical="center"/>
    </xf>
    <xf numFmtId="0" fontId="5" fillId="0" borderId="0" xfId="7" applyFont="1" applyBorder="1" applyAlignment="1">
      <alignment horizontal="centerContinuous" vertical="center"/>
    </xf>
    <xf numFmtId="0" fontId="5" fillId="0" borderId="11" xfId="7" applyFont="1" applyBorder="1" applyAlignment="1">
      <alignment horizontal="distributed" vertical="center"/>
    </xf>
    <xf numFmtId="0" fontId="5" fillId="0" borderId="11" xfId="7" applyFont="1" applyBorder="1" applyAlignment="1">
      <alignment horizontal="center" vertical="center"/>
    </xf>
    <xf numFmtId="0" fontId="5" fillId="0" borderId="3" xfId="7" applyFont="1" applyBorder="1" applyAlignment="1">
      <alignment horizontal="center" vertical="center"/>
    </xf>
    <xf numFmtId="0" fontId="5" fillId="0" borderId="13" xfId="7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176" fontId="5" fillId="0" borderId="3" xfId="1" applyNumberFormat="1" applyFont="1" applyBorder="1" applyAlignment="1">
      <alignment vertical="center"/>
    </xf>
    <xf numFmtId="0" fontId="3" fillId="0" borderId="0" xfId="8" applyFont="1" applyAlignment="1">
      <alignment vertical="center"/>
    </xf>
    <xf numFmtId="0" fontId="5" fillId="0" borderId="0" xfId="8" applyFont="1" applyAlignment="1">
      <alignment horizontal="right" vertical="center"/>
    </xf>
    <xf numFmtId="0" fontId="5" fillId="0" borderId="0" xfId="8" applyFont="1" applyAlignment="1">
      <alignment horizontal="left" vertical="center"/>
    </xf>
    <xf numFmtId="0" fontId="5" fillId="0" borderId="22" xfId="8" applyFont="1" applyBorder="1" applyAlignment="1">
      <alignment horizontal="centerContinuous" vertical="center"/>
    </xf>
    <xf numFmtId="38" fontId="5" fillId="0" borderId="19" xfId="1" applyFont="1" applyBorder="1" applyAlignment="1">
      <alignment horizontal="centerContinuous" vertical="center"/>
    </xf>
    <xf numFmtId="0" fontId="5" fillId="0" borderId="8" xfId="8" applyFont="1" applyBorder="1" applyAlignment="1">
      <alignment horizontal="centerContinuous" vertical="center"/>
    </xf>
    <xf numFmtId="0" fontId="1" fillId="0" borderId="13" xfId="8" applyFont="1" applyBorder="1" applyAlignment="1">
      <alignment vertical="center"/>
    </xf>
    <xf numFmtId="0" fontId="5" fillId="0" borderId="15" xfId="8" applyFont="1" applyBorder="1" applyAlignment="1">
      <alignment horizontal="center" vertical="center"/>
    </xf>
    <xf numFmtId="0" fontId="5" fillId="0" borderId="2" xfId="8" applyFont="1" applyBorder="1" applyAlignment="1">
      <alignment horizontal="center" vertical="center"/>
    </xf>
    <xf numFmtId="0" fontId="5" fillId="0" borderId="2" xfId="8" applyFont="1" applyBorder="1" applyAlignment="1">
      <alignment vertical="center"/>
    </xf>
    <xf numFmtId="0" fontId="5" fillId="0" borderId="10" xfId="8" applyNumberFormat="1" applyFont="1" applyBorder="1" applyAlignment="1">
      <alignment horizontal="right" vertical="center"/>
    </xf>
    <xf numFmtId="0" fontId="5" fillId="0" borderId="0" xfId="8" applyFont="1" applyBorder="1" applyAlignment="1">
      <alignment horizontal="right" vertical="center"/>
    </xf>
    <xf numFmtId="0" fontId="1" fillId="0" borderId="0" xfId="8" applyFont="1" applyBorder="1" applyAlignment="1">
      <alignment horizontal="right" vertical="center"/>
    </xf>
    <xf numFmtId="0" fontId="5" fillId="0" borderId="14" xfId="8" applyNumberFormat="1" applyFont="1" applyBorder="1" applyAlignment="1">
      <alignment horizontal="right" vertical="center"/>
    </xf>
    <xf numFmtId="0" fontId="5" fillId="0" borderId="3" xfId="8" applyFont="1" applyBorder="1" applyAlignment="1">
      <alignment horizontal="right" vertical="center"/>
    </xf>
    <xf numFmtId="0" fontId="5" fillId="0" borderId="0" xfId="8" quotePrefix="1" applyFont="1" applyAlignment="1">
      <alignment horizontal="left" vertical="center"/>
    </xf>
    <xf numFmtId="0" fontId="3" fillId="0" borderId="0" xfId="9" applyFont="1" applyAlignment="1">
      <alignment horizontal="left" vertical="center"/>
    </xf>
    <xf numFmtId="0" fontId="5" fillId="0" borderId="12" xfId="9" applyFont="1" applyBorder="1" applyAlignment="1">
      <alignment vertical="center"/>
    </xf>
    <xf numFmtId="0" fontId="5" fillId="0" borderId="13" xfId="9" applyFont="1" applyBorder="1" applyAlignment="1">
      <alignment vertical="center" shrinkToFit="1"/>
    </xf>
    <xf numFmtId="0" fontId="5" fillId="0" borderId="0" xfId="9" quotePrefix="1" applyFont="1" applyAlignment="1">
      <alignment horizontal="distributed" vertical="center" shrinkToFit="1"/>
    </xf>
    <xf numFmtId="0" fontId="5" fillId="0" borderId="11" xfId="9" applyFont="1" applyBorder="1" applyAlignment="1">
      <alignment vertical="center" shrinkToFit="1"/>
    </xf>
    <xf numFmtId="0" fontId="5" fillId="0" borderId="3" xfId="9" applyFont="1" applyBorder="1" applyAlignment="1">
      <alignment horizontal="centerContinuous" vertical="center" shrinkToFit="1"/>
    </xf>
    <xf numFmtId="0" fontId="5" fillId="0" borderId="13" xfId="9" applyFont="1" applyBorder="1" applyAlignment="1">
      <alignment vertical="center"/>
    </xf>
    <xf numFmtId="177" fontId="5" fillId="0" borderId="0" xfId="9" applyNumberFormat="1" applyFont="1" applyAlignment="1">
      <alignment vertical="center"/>
    </xf>
    <xf numFmtId="177" fontId="5" fillId="0" borderId="3" xfId="9" applyNumberFormat="1" applyFont="1" applyBorder="1" applyAlignment="1">
      <alignment vertical="center"/>
    </xf>
    <xf numFmtId="0" fontId="5" fillId="0" borderId="3" xfId="9" applyFont="1" applyBorder="1" applyAlignment="1">
      <alignment vertical="center"/>
    </xf>
    <xf numFmtId="38" fontId="3" fillId="0" borderId="0" xfId="1" applyFont="1" applyAlignment="1">
      <alignment vertical="center"/>
    </xf>
    <xf numFmtId="0" fontId="1" fillId="0" borderId="0" xfId="10" applyFont="1" applyAlignment="1">
      <alignment vertical="center"/>
    </xf>
    <xf numFmtId="38" fontId="5" fillId="0" borderId="5" xfId="1" applyFont="1" applyBorder="1" applyAlignment="1">
      <alignment horizontal="centerContinuous" vertical="center"/>
    </xf>
    <xf numFmtId="38" fontId="5" fillId="0" borderId="11" xfId="1" applyFont="1" applyBorder="1" applyAlignment="1">
      <alignment horizontal="center" vertical="center" shrinkToFit="1"/>
    </xf>
    <xf numFmtId="38" fontId="5" fillId="0" borderId="1" xfId="1" applyFont="1" applyBorder="1" applyAlignment="1">
      <alignment horizontal="center" vertical="center" shrinkToFit="1"/>
    </xf>
    <xf numFmtId="38" fontId="5" fillId="0" borderId="3" xfId="1" applyFont="1" applyBorder="1" applyAlignment="1">
      <alignment horizontal="center" vertical="center" shrinkToFit="1"/>
    </xf>
    <xf numFmtId="38" fontId="5" fillId="0" borderId="13" xfId="1" applyFont="1" applyBorder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1" fillId="0" borderId="0" xfId="10" applyFont="1" applyBorder="1" applyAlignment="1">
      <alignment vertical="center"/>
    </xf>
    <xf numFmtId="38" fontId="5" fillId="0" borderId="8" xfId="1" applyFont="1" applyBorder="1" applyAlignment="1">
      <alignment horizontal="centerContinuous" vertical="center"/>
    </xf>
    <xf numFmtId="38" fontId="5" fillId="0" borderId="16" xfId="1" applyFont="1" applyBorder="1" applyAlignment="1">
      <alignment horizontal="distributed" vertical="center"/>
    </xf>
    <xf numFmtId="38" fontId="5" fillId="0" borderId="21" xfId="1" applyFont="1" applyBorder="1" applyAlignment="1">
      <alignment horizontal="distributed" vertical="center"/>
    </xf>
    <xf numFmtId="38" fontId="1" fillId="0" borderId="0" xfId="1" applyFont="1" applyAlignment="1">
      <alignment vertical="center"/>
    </xf>
    <xf numFmtId="38" fontId="3" fillId="0" borderId="0" xfId="1" applyFont="1" applyAlignment="1">
      <alignment horizontal="left" vertical="center"/>
    </xf>
    <xf numFmtId="38" fontId="5" fillId="0" borderId="0" xfId="1" quotePrefix="1" applyFont="1" applyAlignment="1">
      <alignment horizontal="right" vertical="center"/>
    </xf>
    <xf numFmtId="0" fontId="5" fillId="0" borderId="4" xfId="11" applyFont="1" applyBorder="1" applyAlignment="1">
      <alignment horizontal="center" vertical="center"/>
    </xf>
    <xf numFmtId="38" fontId="5" fillId="0" borderId="17" xfId="1" applyFont="1" applyBorder="1" applyAlignment="1">
      <alignment horizontal="distributed" vertical="center"/>
    </xf>
    <xf numFmtId="0" fontId="3" fillId="0" borderId="0" xfId="11" applyFont="1" applyAlignment="1">
      <alignment vertical="center"/>
    </xf>
    <xf numFmtId="0" fontId="5" fillId="0" borderId="12" xfId="11" applyFont="1" applyBorder="1" applyAlignment="1">
      <alignment vertical="center"/>
    </xf>
    <xf numFmtId="0" fontId="5" fillId="0" borderId="4" xfId="11" applyFont="1" applyBorder="1" applyAlignment="1">
      <alignment horizontal="distributed" vertical="center"/>
    </xf>
    <xf numFmtId="0" fontId="5" fillId="0" borderId="17" xfId="11" applyFont="1" applyBorder="1" applyAlignment="1">
      <alignment horizontal="distributed" vertical="center"/>
    </xf>
    <xf numFmtId="0" fontId="5" fillId="0" borderId="13" xfId="11" applyFont="1" applyBorder="1" applyAlignment="1">
      <alignment vertical="center"/>
    </xf>
    <xf numFmtId="0" fontId="5" fillId="0" borderId="3" xfId="11" applyFont="1" applyBorder="1" applyAlignment="1">
      <alignment vertical="center"/>
    </xf>
    <xf numFmtId="38" fontId="5" fillId="0" borderId="2" xfId="1" applyFont="1" applyBorder="1" applyAlignment="1">
      <alignment vertical="center" wrapText="1"/>
    </xf>
    <xf numFmtId="38" fontId="5" fillId="0" borderId="11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0" fontId="5" fillId="0" borderId="0" xfId="13" applyFont="1" applyAlignment="1">
      <alignment vertical="center"/>
    </xf>
    <xf numFmtId="38" fontId="8" fillId="0" borderId="0" xfId="1" applyFont="1" applyAlignment="1">
      <alignment vertical="center"/>
    </xf>
    <xf numFmtId="38" fontId="8" fillId="0" borderId="0" xfId="1" applyFont="1" applyBorder="1" applyAlignment="1">
      <alignment horizontal="left" vertical="center"/>
    </xf>
    <xf numFmtId="38" fontId="5" fillId="0" borderId="3" xfId="1" applyFont="1" applyBorder="1" applyAlignment="1">
      <alignment horizontal="right" vertical="center" shrinkToFit="1"/>
    </xf>
    <xf numFmtId="38" fontId="5" fillId="0" borderId="14" xfId="1" applyFont="1" applyBorder="1" applyAlignment="1">
      <alignment horizontal="right" vertical="center" shrinkToFit="1"/>
    </xf>
    <xf numFmtId="38" fontId="5" fillId="0" borderId="8" xfId="1" applyFont="1" applyBorder="1" applyAlignment="1">
      <alignment horizontal="center" vertical="center" shrinkToFit="1"/>
    </xf>
    <xf numFmtId="38" fontId="5" fillId="0" borderId="3" xfId="1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 shrinkToFit="1"/>
    </xf>
    <xf numFmtId="38" fontId="5" fillId="0" borderId="10" xfId="1" applyFont="1" applyBorder="1" applyAlignment="1">
      <alignment horizontal="right" vertical="center" shrinkToFit="1"/>
    </xf>
    <xf numFmtId="38" fontId="5" fillId="0" borderId="20" xfId="1" applyFont="1" applyBorder="1" applyAlignment="1">
      <alignment horizontal="center" vertical="center" shrinkToFit="1"/>
    </xf>
    <xf numFmtId="38" fontId="5" fillId="0" borderId="2" xfId="1" applyFont="1" applyBorder="1" applyAlignment="1">
      <alignment horizontal="right" vertical="center" shrinkToFit="1"/>
    </xf>
    <xf numFmtId="38" fontId="5" fillId="0" borderId="15" xfId="1" applyFont="1" applyBorder="1" applyAlignment="1">
      <alignment horizontal="right" vertical="center" shrinkToFit="1"/>
    </xf>
    <xf numFmtId="38" fontId="5" fillId="0" borderId="7" xfId="1" applyFont="1" applyBorder="1" applyAlignment="1">
      <alignment horizontal="center" vertical="center" shrinkToFit="1"/>
    </xf>
    <xf numFmtId="38" fontId="5" fillId="0" borderId="2" xfId="1" applyFont="1" applyBorder="1" applyAlignment="1">
      <alignment horizontal="center" vertical="center"/>
    </xf>
    <xf numFmtId="0" fontId="3" fillId="0" borderId="0" xfId="13" applyFont="1" applyAlignment="1">
      <alignment vertical="center"/>
    </xf>
    <xf numFmtId="38" fontId="5" fillId="0" borderId="6" xfId="1" applyFont="1" applyBorder="1" applyAlignment="1">
      <alignment horizontal="center" vertical="center" shrinkToFit="1"/>
    </xf>
    <xf numFmtId="38" fontId="5" fillId="0" borderId="15" xfId="1" applyFont="1" applyBorder="1" applyAlignment="1">
      <alignment vertical="center"/>
    </xf>
    <xf numFmtId="0" fontId="5" fillId="0" borderId="0" xfId="14" applyFont="1" applyAlignment="1">
      <alignment vertical="center"/>
    </xf>
    <xf numFmtId="0" fontId="5" fillId="0" borderId="0" xfId="14" applyFont="1" applyBorder="1" applyAlignment="1">
      <alignment vertical="center"/>
    </xf>
    <xf numFmtId="0" fontId="11" fillId="0" borderId="0" xfId="14" applyFont="1" applyBorder="1" applyAlignment="1">
      <alignment vertical="center"/>
    </xf>
    <xf numFmtId="38" fontId="11" fillId="0" borderId="0" xfId="1" applyFont="1" applyBorder="1" applyAlignment="1">
      <alignment vertical="center"/>
    </xf>
    <xf numFmtId="3" fontId="11" fillId="0" borderId="23" xfId="0" applyNumberFormat="1" applyFont="1" applyFill="1" applyBorder="1" applyAlignment="1">
      <alignment horizontal="right" vertical="center" wrapText="1"/>
    </xf>
    <xf numFmtId="0" fontId="11" fillId="0" borderId="23" xfId="0" applyFont="1" applyFill="1" applyBorder="1" applyAlignment="1">
      <alignment horizontal="right" vertical="center" wrapText="1"/>
    </xf>
    <xf numFmtId="3" fontId="11" fillId="0" borderId="16" xfId="0" applyNumberFormat="1" applyFont="1" applyFill="1" applyBorder="1" applyAlignment="1">
      <alignment horizontal="right" vertical="center" wrapText="1"/>
    </xf>
    <xf numFmtId="38" fontId="11" fillId="0" borderId="3" xfId="1" applyFont="1" applyFill="1" applyBorder="1">
      <alignment vertical="center"/>
    </xf>
    <xf numFmtId="0" fontId="11" fillId="0" borderId="3" xfId="0" applyFont="1" applyFill="1" applyBorder="1" applyAlignment="1">
      <alignment horizontal="right" vertical="center" wrapText="1"/>
    </xf>
    <xf numFmtId="38" fontId="11" fillId="0" borderId="14" xfId="1" applyFont="1" applyFill="1" applyBorder="1">
      <alignment vertical="center"/>
    </xf>
    <xf numFmtId="38" fontId="11" fillId="0" borderId="0" xfId="1" applyFont="1" applyFill="1" applyBorder="1">
      <alignment vertical="center"/>
    </xf>
    <xf numFmtId="0" fontId="11" fillId="0" borderId="0" xfId="0" applyFont="1" applyFill="1" applyBorder="1" applyAlignment="1">
      <alignment horizontal="right" vertical="center" wrapText="1"/>
    </xf>
    <xf numFmtId="38" fontId="11" fillId="0" borderId="10" xfId="1" applyFont="1" applyFill="1" applyBorder="1">
      <alignment vertical="center"/>
    </xf>
    <xf numFmtId="38" fontId="11" fillId="0" borderId="2" xfId="1" applyFont="1" applyFill="1" applyBorder="1">
      <alignment vertical="center"/>
    </xf>
    <xf numFmtId="0" fontId="11" fillId="0" borderId="2" xfId="0" applyFont="1" applyFill="1" applyBorder="1" applyAlignment="1">
      <alignment horizontal="right" vertical="center" wrapText="1"/>
    </xf>
    <xf numFmtId="38" fontId="11" fillId="0" borderId="15" xfId="1" applyFont="1" applyFill="1" applyBorder="1">
      <alignment vertical="center"/>
    </xf>
    <xf numFmtId="3" fontId="11" fillId="0" borderId="3" xfId="0" applyNumberFormat="1" applyFont="1" applyFill="1" applyBorder="1" applyAlignment="1">
      <alignment horizontal="right" vertical="center" wrapText="1"/>
    </xf>
    <xf numFmtId="3" fontId="11" fillId="0" borderId="14" xfId="0" applyNumberFormat="1" applyFont="1" applyFill="1" applyBorder="1" applyAlignment="1">
      <alignment horizontal="right" vertical="center" wrapText="1"/>
    </xf>
    <xf numFmtId="38" fontId="11" fillId="0" borderId="1" xfId="1" applyFont="1" applyBorder="1" applyAlignment="1">
      <alignment vertical="center"/>
    </xf>
    <xf numFmtId="38" fontId="11" fillId="0" borderId="0" xfId="1" applyFont="1" applyFill="1" applyBorder="1" applyAlignment="1">
      <alignment horizontal="right" vertical="center"/>
    </xf>
    <xf numFmtId="38" fontId="11" fillId="0" borderId="1" xfId="1" applyFont="1" applyBorder="1" applyAlignment="1">
      <alignment vertical="center" wrapText="1"/>
    </xf>
    <xf numFmtId="38" fontId="11" fillId="0" borderId="2" xfId="1" applyFont="1" applyFill="1" applyBorder="1" applyAlignment="1">
      <alignment horizontal="right" vertical="center"/>
    </xf>
    <xf numFmtId="3" fontId="11" fillId="3" borderId="3" xfId="0" applyNumberFormat="1" applyFont="1" applyFill="1" applyBorder="1" applyAlignment="1">
      <alignment horizontal="right" vertical="center" wrapText="1"/>
    </xf>
    <xf numFmtId="0" fontId="11" fillId="3" borderId="3" xfId="0" applyFont="1" applyFill="1" applyBorder="1" applyAlignment="1">
      <alignment horizontal="right" vertical="center" wrapText="1"/>
    </xf>
    <xf numFmtId="3" fontId="11" fillId="3" borderId="14" xfId="0" applyNumberFormat="1" applyFont="1" applyFill="1" applyBorder="1" applyAlignment="1">
      <alignment horizontal="right" vertical="center" wrapText="1"/>
    </xf>
    <xf numFmtId="38" fontId="12" fillId="0" borderId="1" xfId="1" applyFont="1" applyFill="1" applyBorder="1">
      <alignment vertical="center"/>
    </xf>
    <xf numFmtId="38" fontId="11" fillId="0" borderId="1" xfId="1" applyFont="1" applyFill="1" applyBorder="1">
      <alignment vertical="center"/>
    </xf>
    <xf numFmtId="0" fontId="11" fillId="0" borderId="2" xfId="0" applyFont="1" applyBorder="1" applyAlignment="1">
      <alignment horizontal="right" vertical="center" wrapText="1"/>
    </xf>
    <xf numFmtId="0" fontId="11" fillId="0" borderId="15" xfId="0" applyFont="1" applyBorder="1" applyAlignment="1">
      <alignment horizontal="right" vertical="center" wrapText="1"/>
    </xf>
    <xf numFmtId="3" fontId="11" fillId="4" borderId="3" xfId="0" applyNumberFormat="1" applyFont="1" applyFill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  <xf numFmtId="3" fontId="11" fillId="4" borderId="14" xfId="0" applyNumberFormat="1" applyFont="1" applyFill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3" fontId="11" fillId="0" borderId="10" xfId="0" applyNumberFormat="1" applyFont="1" applyBorder="1" applyAlignment="1">
      <alignment horizontal="right" vertical="center" wrapText="1"/>
    </xf>
    <xf numFmtId="3" fontId="11" fillId="0" borderId="0" xfId="0" applyNumberFormat="1" applyFont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8" fontId="11" fillId="0" borderId="16" xfId="1" applyFont="1" applyBorder="1" applyAlignment="1">
      <alignment horizontal="center" vertical="center" wrapText="1"/>
    </xf>
    <xf numFmtId="38" fontId="11" fillId="0" borderId="1" xfId="1" applyFont="1" applyBorder="1" applyAlignment="1">
      <alignment horizontal="center" vertical="center"/>
    </xf>
    <xf numFmtId="38" fontId="11" fillId="0" borderId="1" xfId="1" applyFont="1" applyBorder="1" applyAlignment="1">
      <alignment horizontal="center" vertical="center" wrapText="1"/>
    </xf>
    <xf numFmtId="0" fontId="14" fillId="0" borderId="0" xfId="0" applyFont="1">
      <alignment vertical="center"/>
    </xf>
    <xf numFmtId="0" fontId="9" fillId="0" borderId="0" xfId="11" applyFont="1" applyAlignment="1">
      <alignment vertical="center"/>
    </xf>
    <xf numFmtId="3" fontId="5" fillId="0" borderId="3" xfId="11" applyNumberFormat="1" applyFont="1" applyBorder="1" applyAlignment="1">
      <alignment vertical="center"/>
    </xf>
    <xf numFmtId="3" fontId="5" fillId="0" borderId="14" xfId="11" applyNumberFormat="1" applyFont="1" applyBorder="1" applyAlignment="1">
      <alignment vertical="center"/>
    </xf>
    <xf numFmtId="3" fontId="5" fillId="0" borderId="0" xfId="11" applyNumberFormat="1" applyFont="1" applyBorder="1" applyAlignment="1">
      <alignment vertical="center"/>
    </xf>
    <xf numFmtId="0" fontId="5" fillId="0" borderId="0" xfId="11" applyFont="1" applyBorder="1" applyAlignment="1">
      <alignment vertical="center"/>
    </xf>
    <xf numFmtId="0" fontId="5" fillId="0" borderId="23" xfId="11" applyFont="1" applyBorder="1" applyAlignment="1">
      <alignment horizontal="distributed" vertical="center"/>
    </xf>
    <xf numFmtId="0" fontId="5" fillId="0" borderId="23" xfId="11" applyFont="1" applyBorder="1" applyAlignment="1">
      <alignment horizontal="center" vertical="center"/>
    </xf>
    <xf numFmtId="0" fontId="5" fillId="0" borderId="16" xfId="11" applyFont="1" applyBorder="1" applyAlignment="1">
      <alignment vertical="center" shrinkToFit="1"/>
    </xf>
    <xf numFmtId="0" fontId="5" fillId="0" borderId="21" xfId="11" applyFont="1" applyBorder="1" applyAlignment="1">
      <alignment horizontal="center" vertical="center"/>
    </xf>
    <xf numFmtId="0" fontId="5" fillId="0" borderId="0" xfId="11" applyFont="1" applyBorder="1" applyAlignment="1">
      <alignment horizontal="distributed" vertical="center"/>
    </xf>
    <xf numFmtId="0" fontId="5" fillId="0" borderId="0" xfId="11" applyFont="1" applyBorder="1" applyAlignment="1">
      <alignment horizontal="center" vertical="center"/>
    </xf>
    <xf numFmtId="0" fontId="5" fillId="0" borderId="0" xfId="15" applyFont="1" applyAlignment="1">
      <alignment vertical="center"/>
    </xf>
    <xf numFmtId="0" fontId="5" fillId="0" borderId="0" xfId="15" applyFont="1" applyAlignment="1">
      <alignment horizontal="center" vertical="center"/>
    </xf>
    <xf numFmtId="0" fontId="15" fillId="0" borderId="0" xfId="15" applyFont="1" applyAlignment="1">
      <alignment vertical="center"/>
    </xf>
    <xf numFmtId="0" fontId="5" fillId="0" borderId="0" xfId="15" quotePrefix="1" applyFont="1" applyAlignment="1">
      <alignment horizontal="left" vertical="center"/>
    </xf>
    <xf numFmtId="0" fontId="5" fillId="0" borderId="3" xfId="15" applyFont="1" applyBorder="1" applyAlignment="1">
      <alignment vertical="center"/>
    </xf>
    <xf numFmtId="0" fontId="5" fillId="0" borderId="3" xfId="15" applyFont="1" applyBorder="1" applyAlignment="1">
      <alignment horizontal="right" vertical="center"/>
    </xf>
    <xf numFmtId="0" fontId="5" fillId="0" borderId="0" xfId="15" applyFont="1" applyAlignment="1">
      <alignment horizontal="right" vertical="center"/>
    </xf>
    <xf numFmtId="0" fontId="1" fillId="0" borderId="0" xfId="0" applyFont="1">
      <alignment vertical="center"/>
    </xf>
    <xf numFmtId="0" fontId="5" fillId="0" borderId="9" xfId="15" applyFont="1" applyBorder="1" applyAlignment="1">
      <alignment horizontal="center" vertical="center"/>
    </xf>
    <xf numFmtId="0" fontId="5" fillId="0" borderId="14" xfId="15" applyFont="1" applyBorder="1" applyAlignment="1">
      <alignment horizontal="center" vertical="center"/>
    </xf>
    <xf numFmtId="0" fontId="5" fillId="0" borderId="14" xfId="15" quotePrefix="1" applyFont="1" applyFill="1" applyBorder="1" applyAlignment="1">
      <alignment horizontal="center" vertical="center"/>
    </xf>
    <xf numFmtId="0" fontId="5" fillId="0" borderId="14" xfId="15" quotePrefix="1" applyFont="1" applyBorder="1" applyAlignment="1">
      <alignment horizontal="center" vertical="center" wrapText="1"/>
    </xf>
    <xf numFmtId="0" fontId="5" fillId="0" borderId="14" xfId="15" applyFont="1" applyBorder="1" applyAlignment="1">
      <alignment horizontal="distributed" vertical="center"/>
    </xf>
    <xf numFmtId="0" fontId="5" fillId="0" borderId="11" xfId="15" applyFont="1" applyBorder="1" applyAlignment="1">
      <alignment vertical="center"/>
    </xf>
    <xf numFmtId="0" fontId="5" fillId="0" borderId="14" xfId="15" quotePrefix="1" applyFont="1" applyBorder="1" applyAlignment="1">
      <alignment horizontal="center" vertical="center"/>
    </xf>
    <xf numFmtId="0" fontId="5" fillId="0" borderId="14" xfId="15" quotePrefix="1" applyFont="1" applyBorder="1" applyAlignment="1">
      <alignment horizontal="centerContinuous" vertical="center"/>
    </xf>
    <xf numFmtId="0" fontId="5" fillId="0" borderId="14" xfId="15" applyFont="1" applyBorder="1" applyAlignment="1">
      <alignment horizontal="centerContinuous" vertical="center"/>
    </xf>
    <xf numFmtId="0" fontId="5" fillId="0" borderId="10" xfId="15" quotePrefix="1" applyFont="1" applyBorder="1" applyAlignment="1">
      <alignment horizontal="distributed" vertical="center"/>
    </xf>
    <xf numFmtId="0" fontId="5" fillId="0" borderId="0" xfId="15" applyFont="1" applyBorder="1" applyAlignment="1">
      <alignment horizontal="distributed" vertical="center"/>
    </xf>
    <xf numFmtId="0" fontId="5" fillId="0" borderId="13" xfId="15" applyFont="1" applyBorder="1" applyAlignment="1">
      <alignment horizontal="center" vertical="center"/>
    </xf>
    <xf numFmtId="0" fontId="5" fillId="0" borderId="8" xfId="15" applyFont="1" applyBorder="1" applyAlignment="1">
      <alignment horizontal="centerContinuous" vertical="center"/>
    </xf>
    <xf numFmtId="0" fontId="5" fillId="0" borderId="3" xfId="15" applyFont="1" applyBorder="1" applyAlignment="1">
      <alignment horizontal="centerContinuous" vertical="center"/>
    </xf>
    <xf numFmtId="0" fontId="5" fillId="0" borderId="12" xfId="15" applyFont="1" applyBorder="1" applyAlignment="1">
      <alignment vertical="center"/>
    </xf>
    <xf numFmtId="0" fontId="3" fillId="0" borderId="0" xfId="15" applyFont="1" applyAlignment="1">
      <alignment vertical="center"/>
    </xf>
    <xf numFmtId="0" fontId="5" fillId="0" borderId="0" xfId="16" applyFont="1"/>
    <xf numFmtId="0" fontId="5" fillId="0" borderId="0" xfId="16" applyFont="1" applyAlignment="1">
      <alignment horizontal="center"/>
    </xf>
    <xf numFmtId="0" fontId="5" fillId="0" borderId="0" xfId="16" applyFont="1" applyBorder="1"/>
    <xf numFmtId="38" fontId="5" fillId="0" borderId="3" xfId="1" applyFont="1" applyBorder="1" applyAlignment="1"/>
    <xf numFmtId="0" fontId="5" fillId="0" borderId="11" xfId="3" applyFont="1" applyBorder="1" applyAlignment="1">
      <alignment horizontal="center"/>
    </xf>
    <xf numFmtId="38" fontId="5" fillId="0" borderId="0" xfId="1" applyFont="1" applyAlignment="1"/>
    <xf numFmtId="0" fontId="5" fillId="0" borderId="13" xfId="3" applyFont="1" applyBorder="1" applyAlignment="1">
      <alignment horizontal="center"/>
    </xf>
    <xf numFmtId="38" fontId="5" fillId="0" borderId="0" xfId="1" applyFont="1" applyBorder="1" applyAlignment="1"/>
    <xf numFmtId="0" fontId="5" fillId="0" borderId="13" xfId="16" applyFont="1" applyBorder="1"/>
    <xf numFmtId="0" fontId="5" fillId="0" borderId="14" xfId="16" applyFont="1" applyBorder="1" applyAlignment="1">
      <alignment horizontal="distributed"/>
    </xf>
    <xf numFmtId="0" fontId="5" fillId="0" borderId="3" xfId="16" applyFont="1" applyBorder="1" applyAlignment="1">
      <alignment horizontal="distributed"/>
    </xf>
    <xf numFmtId="0" fontId="5" fillId="0" borderId="11" xfId="16" applyFont="1" applyBorder="1"/>
    <xf numFmtId="0" fontId="5" fillId="0" borderId="10" xfId="16" quotePrefix="1" applyFont="1" applyBorder="1" applyAlignment="1">
      <alignment horizontal="distributed"/>
    </xf>
    <xf numFmtId="0" fontId="5" fillId="0" borderId="0" xfId="16" applyFont="1" applyBorder="1" applyAlignment="1">
      <alignment horizontal="distributed"/>
    </xf>
    <xf numFmtId="0" fontId="5" fillId="0" borderId="13" xfId="16" applyFont="1" applyBorder="1" applyAlignment="1">
      <alignment horizontal="center"/>
    </xf>
    <xf numFmtId="0" fontId="5" fillId="0" borderId="0" xfId="16" applyFont="1" applyBorder="1" applyAlignment="1">
      <alignment horizontal="center"/>
    </xf>
    <xf numFmtId="0" fontId="5" fillId="0" borderId="12" xfId="16" applyFont="1" applyBorder="1"/>
    <xf numFmtId="0" fontId="3" fillId="0" borderId="0" xfId="16" applyFont="1"/>
    <xf numFmtId="3" fontId="5" fillId="0" borderId="0" xfId="17" applyNumberFormat="1" applyFont="1" applyAlignment="1">
      <alignment vertical="center"/>
    </xf>
    <xf numFmtId="3" fontId="5" fillId="0" borderId="0" xfId="17" applyNumberFormat="1" applyFont="1" applyBorder="1" applyAlignment="1">
      <alignment vertical="center"/>
    </xf>
    <xf numFmtId="3" fontId="5" fillId="0" borderId="3" xfId="17" applyNumberFormat="1" applyFont="1" applyBorder="1" applyAlignment="1">
      <alignment horizontal="right" vertical="center"/>
    </xf>
    <xf numFmtId="3" fontId="5" fillId="0" borderId="11" xfId="3" applyNumberFormat="1" applyFont="1" applyBorder="1" applyAlignment="1">
      <alignment horizontal="center" vertical="center"/>
    </xf>
    <xf numFmtId="3" fontId="5" fillId="0" borderId="0" xfId="17" applyNumberFormat="1" applyFont="1" applyAlignment="1">
      <alignment horizontal="right" vertical="center"/>
    </xf>
    <xf numFmtId="3" fontId="5" fillId="0" borderId="13" xfId="3" applyNumberFormat="1" applyFont="1" applyBorder="1" applyAlignment="1">
      <alignment horizontal="center" vertical="center"/>
    </xf>
    <xf numFmtId="3" fontId="5" fillId="0" borderId="13" xfId="17" applyNumberFormat="1" applyFont="1" applyBorder="1" applyAlignment="1">
      <alignment vertical="center"/>
    </xf>
    <xf numFmtId="3" fontId="5" fillId="0" borderId="3" xfId="17" applyNumberFormat="1" applyFont="1" applyBorder="1" applyAlignment="1">
      <alignment horizontal="distributed" vertical="center"/>
    </xf>
    <xf numFmtId="3" fontId="5" fillId="0" borderId="11" xfId="17" applyNumberFormat="1" applyFont="1" applyBorder="1" applyAlignment="1">
      <alignment horizontal="distributed" vertical="center"/>
    </xf>
    <xf numFmtId="3" fontId="5" fillId="0" borderId="4" xfId="17" applyNumberFormat="1" applyFont="1" applyBorder="1" applyAlignment="1">
      <alignment horizontal="center" vertical="center"/>
    </xf>
    <xf numFmtId="3" fontId="5" fillId="0" borderId="12" xfId="17" applyNumberFormat="1" applyFont="1" applyBorder="1" applyAlignment="1">
      <alignment vertical="center"/>
    </xf>
    <xf numFmtId="3" fontId="3" fillId="0" borderId="0" xfId="17" applyNumberFormat="1" applyFont="1" applyAlignment="1">
      <alignment vertical="center"/>
    </xf>
    <xf numFmtId="0" fontId="5" fillId="0" borderId="0" xfId="18" applyFont="1" applyAlignment="1">
      <alignment vertical="center"/>
    </xf>
    <xf numFmtId="0" fontId="5" fillId="0" borderId="0" xfId="18" applyFont="1" applyAlignment="1">
      <alignment horizontal="center" vertical="center"/>
    </xf>
    <xf numFmtId="0" fontId="5" fillId="0" borderId="13" xfId="18" applyFont="1" applyBorder="1" applyAlignment="1">
      <alignment vertical="center"/>
    </xf>
    <xf numFmtId="0" fontId="5" fillId="0" borderId="3" xfId="18" applyFont="1" applyBorder="1" applyAlignment="1">
      <alignment horizontal="center" vertical="center"/>
    </xf>
    <xf numFmtId="0" fontId="5" fillId="0" borderId="11" xfId="18" applyFont="1" applyBorder="1" applyAlignment="1">
      <alignment horizontal="center" vertical="center"/>
    </xf>
    <xf numFmtId="0" fontId="5" fillId="0" borderId="12" xfId="18" applyFont="1" applyBorder="1" applyAlignment="1">
      <alignment horizontal="right" vertical="center"/>
    </xf>
    <xf numFmtId="0" fontId="5" fillId="0" borderId="12" xfId="18" applyFont="1" applyBorder="1" applyAlignment="1">
      <alignment vertical="center"/>
    </xf>
    <xf numFmtId="0" fontId="5" fillId="0" borderId="12" xfId="18" applyFont="1" applyBorder="1" applyAlignment="1">
      <alignment horizontal="left" vertical="center"/>
    </xf>
    <xf numFmtId="0" fontId="5" fillId="0" borderId="0" xfId="18" applyFont="1" applyBorder="1" applyAlignment="1">
      <alignment vertical="center"/>
    </xf>
    <xf numFmtId="0" fontId="5" fillId="0" borderId="3" xfId="18" applyFont="1" applyBorder="1" applyAlignment="1">
      <alignment horizontal="distributed" vertical="center"/>
    </xf>
    <xf numFmtId="0" fontId="5" fillId="0" borderId="11" xfId="18" applyFont="1" applyBorder="1" applyAlignment="1">
      <alignment horizontal="distributed" vertical="center"/>
    </xf>
    <xf numFmtId="0" fontId="5" fillId="0" borderId="8" xfId="18" applyFont="1" applyBorder="1" applyAlignment="1">
      <alignment horizontal="distributed" vertical="center"/>
    </xf>
    <xf numFmtId="0" fontId="1" fillId="0" borderId="3" xfId="18" applyFont="1" applyBorder="1" applyAlignment="1">
      <alignment vertical="center"/>
    </xf>
    <xf numFmtId="0" fontId="5" fillId="0" borderId="11" xfId="18" applyFont="1" applyBorder="1" applyAlignment="1">
      <alignment vertical="center"/>
    </xf>
    <xf numFmtId="0" fontId="5" fillId="0" borderId="3" xfId="18" applyFont="1" applyBorder="1" applyAlignment="1">
      <alignment horizontal="centerContinuous" vertical="center"/>
    </xf>
    <xf numFmtId="0" fontId="5" fillId="0" borderId="14" xfId="18" applyFont="1" applyBorder="1" applyAlignment="1">
      <alignment horizontal="centerContinuous" vertical="center"/>
    </xf>
    <xf numFmtId="0" fontId="5" fillId="0" borderId="0" xfId="18" applyFont="1" applyBorder="1" applyAlignment="1">
      <alignment horizontal="center" vertical="center"/>
    </xf>
    <xf numFmtId="0" fontId="5" fillId="0" borderId="13" xfId="18" applyFont="1" applyBorder="1" applyAlignment="1">
      <alignment horizontal="center" vertical="center"/>
    </xf>
    <xf numFmtId="0" fontId="5" fillId="0" borderId="0" xfId="18" applyFont="1" applyBorder="1" applyAlignment="1">
      <alignment horizontal="centerContinuous" vertical="center"/>
    </xf>
    <xf numFmtId="0" fontId="5" fillId="0" borderId="12" xfId="18" applyFont="1" applyBorder="1" applyAlignment="1">
      <alignment horizontal="right"/>
    </xf>
    <xf numFmtId="0" fontId="5" fillId="0" borderId="12" xfId="18" applyFont="1" applyBorder="1" applyAlignment="1">
      <alignment horizontal="centerContinuous" vertical="center"/>
    </xf>
    <xf numFmtId="0" fontId="5" fillId="0" borderId="6" xfId="18" applyFont="1" applyBorder="1" applyAlignment="1">
      <alignment horizontal="center" vertical="center"/>
    </xf>
    <xf numFmtId="0" fontId="5" fillId="0" borderId="4" xfId="18" applyFont="1" applyBorder="1" applyAlignment="1">
      <alignment horizontal="center" vertical="center"/>
    </xf>
    <xf numFmtId="0" fontId="5" fillId="0" borderId="0" xfId="18" applyFont="1" applyBorder="1" applyAlignment="1">
      <alignment horizontal="right" vertical="center"/>
    </xf>
    <xf numFmtId="0" fontId="3" fillId="0" borderId="0" xfId="18" applyFont="1" applyAlignment="1">
      <alignment vertical="center"/>
    </xf>
    <xf numFmtId="0" fontId="5" fillId="0" borderId="0" xfId="19" applyFont="1" applyAlignment="1">
      <alignment vertical="center"/>
    </xf>
    <xf numFmtId="0" fontId="5" fillId="0" borderId="0" xfId="19" applyFont="1" applyAlignment="1">
      <alignment horizontal="distributed" vertical="center"/>
    </xf>
    <xf numFmtId="0" fontId="1" fillId="0" borderId="0" xfId="19" applyFont="1" applyAlignment="1">
      <alignment vertical="center"/>
    </xf>
    <xf numFmtId="0" fontId="5" fillId="0" borderId="1" xfId="19" applyFont="1" applyBorder="1" applyAlignment="1">
      <alignment horizontal="center" vertical="center"/>
    </xf>
    <xf numFmtId="0" fontId="5" fillId="0" borderId="1" xfId="19" applyFont="1" applyBorder="1" applyAlignment="1">
      <alignment horizontal="distributed" vertical="center"/>
    </xf>
    <xf numFmtId="0" fontId="5" fillId="0" borderId="1" xfId="19" applyFont="1" applyBorder="1" applyAlignment="1">
      <alignment vertical="center"/>
    </xf>
    <xf numFmtId="0" fontId="5" fillId="0" borderId="0" xfId="19" applyFont="1" applyAlignment="1">
      <alignment horizontal="center" vertical="center"/>
    </xf>
    <xf numFmtId="0" fontId="5" fillId="0" borderId="20" xfId="19" applyFont="1" applyBorder="1" applyAlignment="1">
      <alignment horizontal="center" vertical="center"/>
    </xf>
    <xf numFmtId="0" fontId="5" fillId="0" borderId="20" xfId="19" applyFont="1" applyBorder="1" applyAlignment="1">
      <alignment horizontal="distributed" vertical="center"/>
    </xf>
    <xf numFmtId="0" fontId="5" fillId="0" borderId="20" xfId="19" applyFont="1" applyBorder="1" applyAlignment="1">
      <alignment vertical="center"/>
    </xf>
    <xf numFmtId="0" fontId="5" fillId="0" borderId="8" xfId="19" applyFont="1" applyBorder="1" applyAlignment="1">
      <alignment horizontal="distributed" vertical="center"/>
    </xf>
    <xf numFmtId="0" fontId="1" fillId="0" borderId="12" xfId="19" applyFont="1" applyBorder="1" applyAlignment="1">
      <alignment vertical="center"/>
    </xf>
    <xf numFmtId="0" fontId="5" fillId="0" borderId="12" xfId="19" applyFont="1" applyBorder="1" applyAlignment="1">
      <alignment horizontal="distributed" vertical="center"/>
    </xf>
    <xf numFmtId="0" fontId="5" fillId="0" borderId="1" xfId="19" applyFont="1" applyBorder="1" applyAlignment="1">
      <alignment horizontal="centerContinuous" vertical="center"/>
    </xf>
    <xf numFmtId="0" fontId="5" fillId="0" borderId="20" xfId="19" applyFont="1" applyBorder="1" applyAlignment="1">
      <alignment horizontal="centerContinuous" vertical="center"/>
    </xf>
    <xf numFmtId="0" fontId="5" fillId="0" borderId="0" xfId="19" applyFont="1" applyBorder="1" applyAlignment="1">
      <alignment vertical="center"/>
    </xf>
    <xf numFmtId="0" fontId="5" fillId="0" borderId="12" xfId="19" applyFont="1" applyBorder="1" applyAlignment="1">
      <alignment vertical="center"/>
    </xf>
    <xf numFmtId="0" fontId="5" fillId="0" borderId="0" xfId="19" applyFont="1" applyBorder="1" applyAlignment="1">
      <alignment horizontal="distributed" vertical="center"/>
    </xf>
    <xf numFmtId="0" fontId="6" fillId="0" borderId="0" xfId="19" applyFont="1" applyAlignment="1">
      <alignment vertical="center"/>
    </xf>
    <xf numFmtId="0" fontId="3" fillId="0" borderId="0" xfId="19" applyFont="1" applyAlignment="1">
      <alignment vertical="center"/>
    </xf>
    <xf numFmtId="0" fontId="5" fillId="0" borderId="0" xfId="20" applyFont="1" applyAlignment="1">
      <alignment vertical="center"/>
    </xf>
    <xf numFmtId="38" fontId="5" fillId="0" borderId="3" xfId="1" applyNumberFormat="1" applyFont="1" applyBorder="1" applyAlignment="1">
      <alignment vertical="center"/>
    </xf>
    <xf numFmtId="181" fontId="5" fillId="0" borderId="3" xfId="1" applyNumberFormat="1" applyFont="1" applyBorder="1" applyAlignment="1">
      <alignment vertical="center"/>
    </xf>
    <xf numFmtId="38" fontId="5" fillId="0" borderId="0" xfId="1" applyNumberFormat="1" applyFont="1" applyAlignment="1">
      <alignment vertical="center"/>
    </xf>
    <xf numFmtId="181" fontId="5" fillId="0" borderId="0" xfId="1" applyNumberFormat="1" applyFont="1" applyAlignment="1">
      <alignment vertical="center"/>
    </xf>
    <xf numFmtId="0" fontId="5" fillId="0" borderId="13" xfId="20" applyFont="1" applyBorder="1" applyAlignment="1">
      <alignment vertical="center"/>
    </xf>
    <xf numFmtId="0" fontId="5" fillId="0" borderId="3" xfId="20" applyFont="1" applyBorder="1" applyAlignment="1">
      <alignment vertical="center" shrinkToFit="1"/>
    </xf>
    <xf numFmtId="0" fontId="5" fillId="0" borderId="11" xfId="20" applyFont="1" applyBorder="1" applyAlignment="1">
      <alignment horizontal="distributed" vertical="center"/>
    </xf>
    <xf numFmtId="0" fontId="5" fillId="0" borderId="11" xfId="20" applyFont="1" applyBorder="1" applyAlignment="1">
      <alignment horizontal="centerContinuous" vertical="center"/>
    </xf>
    <xf numFmtId="0" fontId="5" fillId="0" borderId="11" xfId="20" applyFont="1" applyBorder="1" applyAlignment="1">
      <alignment horizontal="center" vertical="center"/>
    </xf>
    <xf numFmtId="0" fontId="5" fillId="0" borderId="0" xfId="20" applyFont="1" applyBorder="1" applyAlignment="1">
      <alignment horizontal="distributed" vertical="center"/>
    </xf>
    <xf numFmtId="0" fontId="5" fillId="0" borderId="13" xfId="20" applyFont="1" applyBorder="1" applyAlignment="1">
      <alignment horizontal="distributed" vertical="center"/>
    </xf>
    <xf numFmtId="0" fontId="5" fillId="0" borderId="12" xfId="20" applyFont="1" applyBorder="1" applyAlignment="1">
      <alignment vertical="center"/>
    </xf>
    <xf numFmtId="0" fontId="3" fillId="0" borderId="0" xfId="20" applyFont="1" applyAlignment="1">
      <alignment vertical="center"/>
    </xf>
    <xf numFmtId="0" fontId="5" fillId="0" borderId="0" xfId="21" applyFont="1" applyAlignment="1">
      <alignment vertical="center"/>
    </xf>
    <xf numFmtId="40" fontId="5" fillId="0" borderId="0" xfId="1" applyNumberFormat="1" applyFont="1" applyBorder="1" applyAlignment="1">
      <alignment vertical="center"/>
    </xf>
    <xf numFmtId="40" fontId="5" fillId="0" borderId="0" xfId="1" applyNumberFormat="1" applyFont="1" applyAlignment="1">
      <alignment vertical="center"/>
    </xf>
    <xf numFmtId="0" fontId="5" fillId="0" borderId="13" xfId="21" applyFont="1" applyBorder="1" applyAlignment="1">
      <alignment horizontal="center" vertical="center"/>
    </xf>
    <xf numFmtId="0" fontId="5" fillId="0" borderId="11" xfId="21" applyFont="1" applyBorder="1" applyAlignment="1">
      <alignment horizontal="distributed" vertical="center"/>
    </xf>
    <xf numFmtId="0" fontId="5" fillId="0" borderId="11" xfId="21" applyFont="1" applyBorder="1" applyAlignment="1">
      <alignment horizontal="centerContinuous" vertical="center"/>
    </xf>
    <xf numFmtId="0" fontId="5" fillId="0" borderId="0" xfId="21" applyFont="1" applyBorder="1" applyAlignment="1">
      <alignment horizontal="distributed" vertical="center"/>
    </xf>
    <xf numFmtId="0" fontId="5" fillId="0" borderId="13" xfId="21" applyFont="1" applyBorder="1" applyAlignment="1">
      <alignment horizontal="distributed" vertical="center"/>
    </xf>
    <xf numFmtId="0" fontId="5" fillId="0" borderId="12" xfId="21" applyFont="1" applyBorder="1" applyAlignment="1">
      <alignment vertical="center"/>
    </xf>
    <xf numFmtId="0" fontId="3" fillId="0" borderId="0" xfId="21" applyFont="1" applyAlignment="1">
      <alignment vertical="center"/>
    </xf>
    <xf numFmtId="0" fontId="5" fillId="0" borderId="0" xfId="22" applyFont="1" applyAlignment="1">
      <alignment vertical="center"/>
    </xf>
    <xf numFmtId="0" fontId="5" fillId="0" borderId="13" xfId="22" applyFont="1" applyBorder="1" applyAlignment="1">
      <alignment vertical="center"/>
    </xf>
    <xf numFmtId="0" fontId="5" fillId="0" borderId="11" xfId="22" applyFont="1" applyBorder="1" applyAlignment="1">
      <alignment horizontal="distributed" vertical="center"/>
    </xf>
    <xf numFmtId="0" fontId="5" fillId="0" borderId="11" xfId="22" applyFont="1" applyBorder="1" applyAlignment="1">
      <alignment horizontal="centerContinuous" vertical="center"/>
    </xf>
    <xf numFmtId="0" fontId="5" fillId="0" borderId="0" xfId="22" applyFont="1" applyBorder="1" applyAlignment="1">
      <alignment horizontal="distributed" vertical="center"/>
    </xf>
    <xf numFmtId="0" fontId="5" fillId="0" borderId="13" xfId="22" applyFont="1" applyBorder="1" applyAlignment="1">
      <alignment horizontal="distributed" vertical="center"/>
    </xf>
    <xf numFmtId="0" fontId="5" fillId="0" borderId="12" xfId="22" applyFont="1" applyBorder="1" applyAlignment="1">
      <alignment vertical="center"/>
    </xf>
    <xf numFmtId="0" fontId="3" fillId="0" borderId="0" xfId="22" applyFont="1" applyAlignment="1">
      <alignment vertical="center"/>
    </xf>
    <xf numFmtId="0" fontId="5" fillId="0" borderId="0" xfId="23" applyFont="1" applyAlignment="1">
      <alignment vertical="center"/>
    </xf>
    <xf numFmtId="181" fontId="5" fillId="0" borderId="3" xfId="1" applyNumberFormat="1" applyFont="1" applyBorder="1" applyAlignment="1">
      <alignment horizontal="right" vertical="center"/>
    </xf>
    <xf numFmtId="181" fontId="5" fillId="0" borderId="0" xfId="1" applyNumberFormat="1" applyFont="1" applyAlignment="1">
      <alignment horizontal="right" vertical="center"/>
    </xf>
    <xf numFmtId="0" fontId="5" fillId="0" borderId="13" xfId="23" applyFont="1" applyBorder="1" applyAlignment="1">
      <alignment vertical="center"/>
    </xf>
    <xf numFmtId="0" fontId="5" fillId="0" borderId="11" xfId="23" applyFont="1" applyBorder="1" applyAlignment="1">
      <alignment horizontal="distributed" vertical="center"/>
    </xf>
    <xf numFmtId="0" fontId="5" fillId="0" borderId="11" xfId="23" applyFont="1" applyBorder="1" applyAlignment="1">
      <alignment horizontal="centerContinuous" vertical="center"/>
    </xf>
    <xf numFmtId="0" fontId="5" fillId="0" borderId="0" xfId="23" applyFont="1" applyBorder="1" applyAlignment="1">
      <alignment horizontal="distributed" vertical="center"/>
    </xf>
    <xf numFmtId="0" fontId="5" fillId="0" borderId="13" xfId="23" applyFont="1" applyBorder="1" applyAlignment="1">
      <alignment horizontal="distributed" vertical="center"/>
    </xf>
    <xf numFmtId="0" fontId="5" fillId="0" borderId="12" xfId="23" applyFont="1" applyBorder="1" applyAlignment="1">
      <alignment vertical="center"/>
    </xf>
    <xf numFmtId="0" fontId="1" fillId="0" borderId="0" xfId="23" applyAlignment="1">
      <alignment vertical="center"/>
    </xf>
    <xf numFmtId="0" fontId="3" fillId="0" borderId="0" xfId="23" applyFont="1" applyAlignment="1">
      <alignment vertical="center"/>
    </xf>
    <xf numFmtId="0" fontId="5" fillId="0" borderId="0" xfId="24" applyFont="1" applyAlignment="1">
      <alignment vertical="center"/>
    </xf>
    <xf numFmtId="0" fontId="5" fillId="0" borderId="0" xfId="24" applyFont="1" applyBorder="1" applyAlignment="1">
      <alignment vertical="center"/>
    </xf>
    <xf numFmtId="182" fontId="5" fillId="0" borderId="3" xfId="24" applyNumberFormat="1" applyFont="1" applyBorder="1" applyAlignment="1">
      <alignment vertical="center"/>
    </xf>
    <xf numFmtId="3" fontId="5" fillId="0" borderId="3" xfId="24" applyNumberFormat="1" applyFont="1" applyBorder="1" applyAlignment="1">
      <alignment vertical="center"/>
    </xf>
    <xf numFmtId="0" fontId="5" fillId="0" borderId="14" xfId="24" applyFont="1" applyBorder="1" applyAlignment="1">
      <alignment vertical="center"/>
    </xf>
    <xf numFmtId="0" fontId="5" fillId="0" borderId="11" xfId="24" applyFont="1" applyBorder="1" applyAlignment="1">
      <alignment horizontal="center" vertical="center"/>
    </xf>
    <xf numFmtId="182" fontId="5" fillId="0" borderId="0" xfId="24" applyNumberFormat="1" applyFont="1" applyBorder="1" applyAlignment="1">
      <alignment vertical="center"/>
    </xf>
    <xf numFmtId="0" fontId="5" fillId="0" borderId="10" xfId="24" applyFont="1" applyBorder="1" applyAlignment="1">
      <alignment vertical="center"/>
    </xf>
    <xf numFmtId="0" fontId="5" fillId="0" borderId="0" xfId="24" applyFont="1" applyBorder="1" applyAlignment="1">
      <alignment horizontal="center" vertical="center"/>
    </xf>
    <xf numFmtId="0" fontId="5" fillId="0" borderId="13" xfId="24" applyFont="1" applyBorder="1" applyAlignment="1">
      <alignment vertical="center"/>
    </xf>
    <xf numFmtId="0" fontId="5" fillId="0" borderId="11" xfId="24" applyFont="1" applyBorder="1" applyAlignment="1">
      <alignment horizontal="distributed" vertical="center"/>
    </xf>
    <xf numFmtId="0" fontId="5" fillId="0" borderId="11" xfId="24" applyFont="1" applyBorder="1" applyAlignment="1">
      <alignment horizontal="centerContinuous" vertical="center"/>
    </xf>
    <xf numFmtId="0" fontId="5" fillId="0" borderId="0" xfId="24" applyFont="1" applyBorder="1" applyAlignment="1">
      <alignment horizontal="distributed" vertical="center"/>
    </xf>
    <xf numFmtId="0" fontId="5" fillId="0" borderId="13" xfId="24" applyFont="1" applyBorder="1" applyAlignment="1">
      <alignment horizontal="distributed" vertical="center"/>
    </xf>
    <xf numFmtId="0" fontId="5" fillId="0" borderId="12" xfId="24" applyFont="1" applyBorder="1" applyAlignment="1">
      <alignment vertical="center"/>
    </xf>
    <xf numFmtId="0" fontId="3" fillId="0" borderId="0" xfId="24" applyFont="1" applyAlignment="1">
      <alignment vertical="center"/>
    </xf>
    <xf numFmtId="0" fontId="5" fillId="0" borderId="0" xfId="25" applyFont="1" applyAlignment="1">
      <alignment vertical="center"/>
    </xf>
    <xf numFmtId="0" fontId="16" fillId="0" borderId="0" xfId="25" applyFont="1" applyAlignment="1">
      <alignment vertical="center"/>
    </xf>
    <xf numFmtId="0" fontId="5" fillId="0" borderId="0" xfId="25" applyFont="1" applyBorder="1" applyAlignment="1">
      <alignment vertical="center"/>
    </xf>
    <xf numFmtId="182" fontId="5" fillId="0" borderId="0" xfId="25" applyNumberFormat="1" applyFont="1" applyBorder="1" applyAlignment="1">
      <alignment vertical="center"/>
    </xf>
    <xf numFmtId="0" fontId="5" fillId="0" borderId="0" xfId="3" applyFont="1" applyBorder="1" applyAlignment="1">
      <alignment horizontal="center" vertical="center"/>
    </xf>
    <xf numFmtId="182" fontId="5" fillId="0" borderId="3" xfId="25" applyNumberFormat="1" applyFont="1" applyBorder="1" applyAlignment="1">
      <alignment vertical="center"/>
    </xf>
    <xf numFmtId="0" fontId="5" fillId="0" borderId="2" xfId="25" applyFont="1" applyBorder="1" applyAlignment="1">
      <alignment vertical="center"/>
    </xf>
    <xf numFmtId="0" fontId="5" fillId="0" borderId="13" xfId="25" applyFont="1" applyBorder="1" applyAlignment="1">
      <alignment vertical="center"/>
    </xf>
    <xf numFmtId="0" fontId="5" fillId="0" borderId="3" xfId="25" applyFont="1" applyBorder="1" applyAlignment="1">
      <alignment horizontal="right" vertical="center"/>
    </xf>
    <xf numFmtId="0" fontId="5" fillId="0" borderId="11" xfId="25" applyFont="1" applyBorder="1" applyAlignment="1">
      <alignment horizontal="right" vertical="center"/>
    </xf>
    <xf numFmtId="0" fontId="5" fillId="0" borderId="11" xfId="25" applyFont="1" applyBorder="1" applyAlignment="1">
      <alignment horizontal="distributed" vertical="center"/>
    </xf>
    <xf numFmtId="0" fontId="5" fillId="0" borderId="14" xfId="25" applyFont="1" applyBorder="1" applyAlignment="1">
      <alignment horizontal="distributed" vertical="center"/>
    </xf>
    <xf numFmtId="0" fontId="5" fillId="0" borderId="11" xfId="25" quotePrefix="1" applyFont="1" applyBorder="1" applyAlignment="1">
      <alignment horizontal="center" vertical="center"/>
    </xf>
    <xf numFmtId="0" fontId="5" fillId="0" borderId="19" xfId="25" applyFont="1" applyBorder="1" applyAlignment="1">
      <alignment horizontal="center" vertical="center"/>
    </xf>
    <xf numFmtId="0" fontId="5" fillId="0" borderId="18" xfId="25" applyFont="1" applyBorder="1" applyAlignment="1">
      <alignment horizontal="center" vertical="center"/>
    </xf>
    <xf numFmtId="0" fontId="5" fillId="0" borderId="13" xfId="25" applyFont="1" applyBorder="1" applyAlignment="1">
      <alignment horizontal="center" vertical="center"/>
    </xf>
    <xf numFmtId="0" fontId="5" fillId="0" borderId="13" xfId="25" applyFont="1" applyBorder="1" applyAlignment="1">
      <alignment horizontal="distributed" vertical="center"/>
    </xf>
    <xf numFmtId="0" fontId="5" fillId="0" borderId="12" xfId="25" applyFont="1" applyBorder="1" applyAlignment="1">
      <alignment vertical="center"/>
    </xf>
    <xf numFmtId="0" fontId="5" fillId="0" borderId="0" xfId="25" quotePrefix="1" applyFont="1" applyAlignment="1">
      <alignment horizontal="right" vertical="center"/>
    </xf>
    <xf numFmtId="0" fontId="3" fillId="0" borderId="0" xfId="25" applyFont="1" applyAlignment="1">
      <alignment vertical="center"/>
    </xf>
    <xf numFmtId="0" fontId="5" fillId="0" borderId="0" xfId="26" applyFont="1" applyAlignment="1">
      <alignment vertical="center"/>
    </xf>
    <xf numFmtId="38" fontId="5" fillId="0" borderId="0" xfId="1" applyFont="1" applyAlignment="1">
      <alignment horizontal="center" vertical="center"/>
    </xf>
    <xf numFmtId="0" fontId="5" fillId="0" borderId="13" xfId="26" applyFont="1" applyBorder="1" applyAlignment="1">
      <alignment vertical="center"/>
    </xf>
    <xf numFmtId="0" fontId="5" fillId="0" borderId="3" xfId="26" applyFont="1" applyBorder="1" applyAlignment="1">
      <alignment horizontal="distributed" vertical="center"/>
    </xf>
    <xf numFmtId="0" fontId="5" fillId="0" borderId="11" xfId="26" applyFont="1" applyBorder="1" applyAlignment="1">
      <alignment horizontal="distributed" vertical="center"/>
    </xf>
    <xf numFmtId="0" fontId="5" fillId="0" borderId="11" xfId="26" applyFont="1" applyBorder="1" applyAlignment="1">
      <alignment vertical="center"/>
    </xf>
    <xf numFmtId="0" fontId="5" fillId="0" borderId="11" xfId="26" applyFont="1" applyBorder="1" applyAlignment="1">
      <alignment horizontal="center" vertical="center"/>
    </xf>
    <xf numFmtId="0" fontId="5" fillId="0" borderId="17" xfId="26" applyFont="1" applyBorder="1" applyAlignment="1">
      <alignment horizontal="centerContinuous" vertical="center"/>
    </xf>
    <xf numFmtId="0" fontId="5" fillId="0" borderId="18" xfId="26" applyFont="1" applyBorder="1" applyAlignment="1">
      <alignment horizontal="center" vertical="center"/>
    </xf>
    <xf numFmtId="0" fontId="5" fillId="0" borderId="0" xfId="26" applyFont="1" applyAlignment="1">
      <alignment horizontal="right" vertical="center"/>
    </xf>
    <xf numFmtId="0" fontId="3" fillId="0" borderId="0" xfId="26" applyFont="1" applyAlignment="1">
      <alignment vertical="center"/>
    </xf>
    <xf numFmtId="0" fontId="5" fillId="0" borderId="3" xfId="26" applyFont="1" applyBorder="1" applyAlignment="1">
      <alignment horizontal="centerContinuous" vertical="center"/>
    </xf>
    <xf numFmtId="0" fontId="5" fillId="0" borderId="13" xfId="26" applyFont="1" applyBorder="1" applyAlignment="1">
      <alignment horizontal="center" vertical="center"/>
    </xf>
    <xf numFmtId="0" fontId="5" fillId="0" borderId="12" xfId="26" applyFont="1" applyBorder="1" applyAlignment="1">
      <alignment vertical="center"/>
    </xf>
    <xf numFmtId="0" fontId="5" fillId="0" borderId="0" xfId="27" applyFont="1" applyAlignment="1">
      <alignment vertical="center"/>
    </xf>
    <xf numFmtId="0" fontId="5" fillId="0" borderId="0" xfId="27" applyFont="1" applyBorder="1" applyAlignment="1">
      <alignment vertical="center"/>
    </xf>
    <xf numFmtId="0" fontId="5" fillId="0" borderId="3" xfId="27" applyFont="1" applyBorder="1" applyAlignment="1">
      <alignment horizontal="center" vertical="center"/>
    </xf>
    <xf numFmtId="0" fontId="5" fillId="0" borderId="14" xfId="27" applyFont="1" applyBorder="1" applyAlignment="1">
      <alignment horizontal="center" vertical="center"/>
    </xf>
    <xf numFmtId="0" fontId="5" fillId="0" borderId="11" xfId="27" applyFont="1" applyBorder="1" applyAlignment="1">
      <alignment horizontal="center" vertical="center"/>
    </xf>
    <xf numFmtId="0" fontId="11" fillId="0" borderId="0" xfId="27" applyFont="1" applyBorder="1" applyAlignment="1">
      <alignment horizontal="center" vertical="center"/>
    </xf>
    <xf numFmtId="0" fontId="5" fillId="0" borderId="0" xfId="27" applyFont="1" applyBorder="1" applyAlignment="1">
      <alignment horizontal="center" vertical="center"/>
    </xf>
    <xf numFmtId="0" fontId="5" fillId="0" borderId="13" xfId="27" applyFont="1" applyBorder="1" applyAlignment="1">
      <alignment horizontal="center" vertical="center"/>
    </xf>
    <xf numFmtId="0" fontId="11" fillId="0" borderId="2" xfId="27" applyFont="1" applyBorder="1" applyAlignment="1">
      <alignment horizontal="center" vertical="center"/>
    </xf>
    <xf numFmtId="0" fontId="5" fillId="0" borderId="9" xfId="27" applyFont="1" applyBorder="1" applyAlignment="1">
      <alignment horizontal="center" vertical="center"/>
    </xf>
    <xf numFmtId="0" fontId="11" fillId="0" borderId="1" xfId="27" applyFont="1" applyBorder="1" applyAlignment="1">
      <alignment horizontal="center" vertical="center"/>
    </xf>
    <xf numFmtId="0" fontId="5" fillId="0" borderId="12" xfId="27" applyFont="1" applyBorder="1" applyAlignment="1">
      <alignment vertical="center"/>
    </xf>
    <xf numFmtId="0" fontId="6" fillId="0" borderId="0" xfId="27" applyFont="1" applyAlignment="1">
      <alignment vertical="center"/>
    </xf>
    <xf numFmtId="0" fontId="3" fillId="0" borderId="0" xfId="27" applyFont="1" applyAlignment="1">
      <alignment vertical="center"/>
    </xf>
    <xf numFmtId="0" fontId="5" fillId="0" borderId="0" xfId="28" applyFont="1" applyAlignment="1">
      <alignment vertical="center"/>
    </xf>
    <xf numFmtId="0" fontId="5" fillId="0" borderId="0" xfId="28" applyFont="1" applyBorder="1" applyAlignment="1">
      <alignment vertical="center"/>
    </xf>
    <xf numFmtId="0" fontId="5" fillId="0" borderId="0" xfId="28" applyFont="1" applyBorder="1" applyAlignment="1">
      <alignment horizontal="right" vertical="center"/>
    </xf>
    <xf numFmtId="0" fontId="5" fillId="0" borderId="3" xfId="28" applyFont="1" applyBorder="1" applyAlignment="1">
      <alignment horizontal="center" vertical="center"/>
    </xf>
    <xf numFmtId="0" fontId="5" fillId="0" borderId="14" xfId="28" applyFont="1" applyBorder="1" applyAlignment="1">
      <alignment horizontal="center" vertical="center"/>
    </xf>
    <xf numFmtId="0" fontId="5" fillId="0" borderId="0" xfId="28" applyFont="1" applyBorder="1" applyAlignment="1">
      <alignment horizontal="center" vertical="center"/>
    </xf>
    <xf numFmtId="0" fontId="5" fillId="0" borderId="10" xfId="28" applyFont="1" applyBorder="1" applyAlignment="1">
      <alignment horizontal="center" vertical="center"/>
    </xf>
    <xf numFmtId="0" fontId="5" fillId="0" borderId="2" xfId="28" applyFont="1" applyBorder="1" applyAlignment="1">
      <alignment vertical="center"/>
    </xf>
    <xf numFmtId="0" fontId="5" fillId="0" borderId="15" xfId="28" applyFont="1" applyBorder="1" applyAlignment="1">
      <alignment vertical="center"/>
    </xf>
    <xf numFmtId="0" fontId="5" fillId="0" borderId="13" xfId="28" applyFont="1" applyBorder="1" applyAlignment="1">
      <alignment vertical="center"/>
    </xf>
    <xf numFmtId="0" fontId="5" fillId="0" borderId="12" xfId="28" applyFont="1" applyBorder="1" applyAlignment="1">
      <alignment vertical="center"/>
    </xf>
    <xf numFmtId="0" fontId="6" fillId="0" borderId="0" xfId="28" applyFont="1" applyAlignment="1">
      <alignment vertical="center"/>
    </xf>
    <xf numFmtId="0" fontId="3" fillId="0" borderId="0" xfId="28" applyFont="1" applyAlignment="1">
      <alignment vertical="center"/>
    </xf>
    <xf numFmtId="0" fontId="5" fillId="0" borderId="0" xfId="29" applyFont="1" applyAlignment="1">
      <alignment vertical="center"/>
    </xf>
    <xf numFmtId="0" fontId="5" fillId="0" borderId="3" xfId="29" applyFont="1" applyBorder="1" applyAlignment="1">
      <alignment vertical="center"/>
    </xf>
    <xf numFmtId="0" fontId="5" fillId="0" borderId="0" xfId="29" applyFont="1" applyBorder="1" applyAlignment="1">
      <alignment vertical="center"/>
    </xf>
    <xf numFmtId="0" fontId="5" fillId="0" borderId="2" xfId="29" applyFont="1" applyBorder="1" applyAlignment="1">
      <alignment vertical="center"/>
    </xf>
    <xf numFmtId="0" fontId="5" fillId="0" borderId="15" xfId="29" applyFont="1" applyBorder="1" applyAlignment="1">
      <alignment vertical="center"/>
    </xf>
    <xf numFmtId="0" fontId="5" fillId="0" borderId="13" xfId="29" applyFont="1" applyBorder="1" applyAlignment="1">
      <alignment vertical="center"/>
    </xf>
    <xf numFmtId="0" fontId="5" fillId="0" borderId="14" xfId="29" applyFont="1" applyBorder="1" applyAlignment="1">
      <alignment horizontal="center" vertical="center"/>
    </xf>
    <xf numFmtId="0" fontId="5" fillId="0" borderId="8" xfId="29" applyFont="1" applyBorder="1" applyAlignment="1">
      <alignment horizontal="distributed" vertical="center"/>
    </xf>
    <xf numFmtId="0" fontId="1" fillId="0" borderId="11" xfId="0" applyFont="1" applyBorder="1" applyAlignment="1">
      <alignment horizontal="center" vertical="center"/>
    </xf>
    <xf numFmtId="0" fontId="5" fillId="0" borderId="10" xfId="29" quotePrefix="1" applyFont="1" applyBorder="1" applyAlignment="1">
      <alignment horizontal="center" vertical="center"/>
    </xf>
    <xf numFmtId="0" fontId="5" fillId="0" borderId="20" xfId="29" applyFont="1" applyBorder="1" applyAlignment="1">
      <alignment horizontal="distributed" vertical="center"/>
    </xf>
    <xf numFmtId="0" fontId="5" fillId="0" borderId="21" xfId="29" applyFont="1" applyBorder="1" applyAlignment="1">
      <alignment vertical="center"/>
    </xf>
    <xf numFmtId="0" fontId="5" fillId="0" borderId="14" xfId="29" applyFont="1" applyBorder="1" applyAlignment="1">
      <alignment vertical="center"/>
    </xf>
    <xf numFmtId="0" fontId="5" fillId="0" borderId="8" xfId="29" applyFont="1" applyBorder="1" applyAlignment="1">
      <alignment vertical="center"/>
    </xf>
    <xf numFmtId="0" fontId="5" fillId="0" borderId="13" xfId="28" applyFont="1" applyBorder="1" applyAlignment="1">
      <alignment horizontal="center" vertical="center"/>
    </xf>
    <xf numFmtId="0" fontId="5" fillId="0" borderId="24" xfId="29" quotePrefix="1" applyFont="1" applyBorder="1" applyAlignment="1">
      <alignment horizontal="center" vertical="center"/>
    </xf>
    <xf numFmtId="0" fontId="5" fillId="0" borderId="5" xfId="29" applyFont="1" applyBorder="1" applyAlignment="1">
      <alignment horizontal="centerContinuous" vertical="center"/>
    </xf>
    <xf numFmtId="0" fontId="5" fillId="0" borderId="18" xfId="29" applyFont="1" applyBorder="1" applyAlignment="1">
      <alignment horizontal="center" vertical="center"/>
    </xf>
    <xf numFmtId="0" fontId="5" fillId="0" borderId="12" xfId="29" applyFont="1" applyBorder="1" applyAlignment="1">
      <alignment vertical="center"/>
    </xf>
    <xf numFmtId="0" fontId="3" fillId="0" borderId="0" xfId="29" applyFont="1" applyAlignment="1">
      <alignment horizontal="left" vertical="center"/>
    </xf>
    <xf numFmtId="0" fontId="5" fillId="0" borderId="0" xfId="30" applyFont="1" applyAlignment="1">
      <alignment vertical="center"/>
    </xf>
    <xf numFmtId="0" fontId="5" fillId="0" borderId="0" xfId="30" applyFont="1" applyBorder="1" applyAlignment="1">
      <alignment vertical="center"/>
    </xf>
    <xf numFmtId="0" fontId="5" fillId="0" borderId="0" xfId="3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2" xfId="30" applyFont="1" applyBorder="1" applyAlignment="1">
      <alignment horizontal="right" vertical="center"/>
    </xf>
    <xf numFmtId="0" fontId="5" fillId="0" borderId="9" xfId="30" applyFont="1" applyBorder="1" applyAlignment="1">
      <alignment vertical="center"/>
    </xf>
    <xf numFmtId="0" fontId="5" fillId="0" borderId="14" xfId="30" quotePrefix="1" applyFont="1" applyBorder="1" applyAlignment="1">
      <alignment horizontal="center" vertical="center" shrinkToFit="1"/>
    </xf>
    <xf numFmtId="0" fontId="5" fillId="0" borderId="8" xfId="30" applyFont="1" applyBorder="1" applyAlignment="1">
      <alignment horizontal="center" vertical="center" shrinkToFit="1"/>
    </xf>
    <xf numFmtId="0" fontId="5" fillId="0" borderId="8" xfId="30" quotePrefix="1" applyFont="1" applyBorder="1" applyAlignment="1">
      <alignment horizontal="center" vertical="center" shrinkToFit="1"/>
    </xf>
    <xf numFmtId="0" fontId="5" fillId="0" borderId="12" xfId="30" applyFont="1" applyBorder="1" applyAlignment="1">
      <alignment vertical="center"/>
    </xf>
    <xf numFmtId="0" fontId="3" fillId="0" borderId="0" xfId="30" applyFont="1" applyAlignment="1">
      <alignment horizontal="left" vertical="center"/>
    </xf>
    <xf numFmtId="0" fontId="5" fillId="0" borderId="0" xfId="31" applyFont="1" applyAlignment="1">
      <alignment vertical="center"/>
    </xf>
    <xf numFmtId="183" fontId="5" fillId="0" borderId="0" xfId="31" applyNumberFormat="1" applyFont="1" applyAlignment="1">
      <alignment vertical="center"/>
    </xf>
    <xf numFmtId="0" fontId="5" fillId="0" borderId="0" xfId="31" applyFont="1" applyAlignment="1">
      <alignment vertical="center" wrapText="1"/>
    </xf>
    <xf numFmtId="0" fontId="5" fillId="0" borderId="3" xfId="31" applyFont="1" applyBorder="1" applyAlignment="1">
      <alignment vertical="center"/>
    </xf>
    <xf numFmtId="3" fontId="5" fillId="0" borderId="3" xfId="31" applyNumberFormat="1" applyFont="1" applyBorder="1" applyAlignment="1">
      <alignment vertical="center"/>
    </xf>
    <xf numFmtId="0" fontId="5" fillId="0" borderId="11" xfId="31" applyFont="1" applyBorder="1" applyAlignment="1">
      <alignment horizontal="center" vertical="center"/>
    </xf>
    <xf numFmtId="0" fontId="5" fillId="0" borderId="0" xfId="31" applyFont="1" applyBorder="1" applyAlignment="1">
      <alignment vertical="center"/>
    </xf>
    <xf numFmtId="3" fontId="5" fillId="0" borderId="0" xfId="31" applyNumberFormat="1" applyFont="1" applyAlignment="1">
      <alignment vertical="center"/>
    </xf>
    <xf numFmtId="0" fontId="5" fillId="0" borderId="13" xfId="31" applyFont="1" applyBorder="1" applyAlignment="1">
      <alignment horizontal="center" vertical="center"/>
    </xf>
    <xf numFmtId="0" fontId="5" fillId="0" borderId="2" xfId="31" applyFont="1" applyBorder="1" applyAlignment="1">
      <alignment vertical="center"/>
    </xf>
    <xf numFmtId="0" fontId="5" fillId="0" borderId="14" xfId="31" applyFont="1" applyBorder="1" applyAlignment="1">
      <alignment horizontal="center" vertical="center" wrapText="1"/>
    </xf>
    <xf numFmtId="0" fontId="5" fillId="0" borderId="8" xfId="31" applyFont="1" applyBorder="1" applyAlignment="1">
      <alignment horizontal="center" vertical="center" wrapText="1"/>
    </xf>
    <xf numFmtId="0" fontId="5" fillId="0" borderId="1" xfId="31" applyFont="1" applyBorder="1" applyAlignment="1">
      <alignment horizontal="center" vertical="center" wrapText="1"/>
    </xf>
    <xf numFmtId="0" fontId="5" fillId="0" borderId="21" xfId="31" applyFont="1" applyBorder="1" applyAlignment="1">
      <alignment horizontal="center" vertical="center" wrapText="1"/>
    </xf>
    <xf numFmtId="0" fontId="5" fillId="0" borderId="13" xfId="31" applyFont="1" applyBorder="1" applyAlignment="1">
      <alignment vertical="center"/>
    </xf>
    <xf numFmtId="0" fontId="5" fillId="0" borderId="16" xfId="31" applyFont="1" applyBorder="1" applyAlignment="1">
      <alignment horizontal="center" vertical="center" wrapText="1"/>
    </xf>
    <xf numFmtId="0" fontId="3" fillId="0" borderId="0" xfId="31" applyFont="1" applyBorder="1" applyAlignment="1">
      <alignment vertical="center"/>
    </xf>
    <xf numFmtId="0" fontId="5" fillId="0" borderId="0" xfId="32" applyFont="1" applyAlignment="1">
      <alignment vertical="center" shrinkToFit="1"/>
    </xf>
    <xf numFmtId="0" fontId="5" fillId="0" borderId="0" xfId="32" applyFont="1" applyAlignment="1">
      <alignment vertical="center"/>
    </xf>
    <xf numFmtId="3" fontId="5" fillId="0" borderId="0" xfId="32" applyNumberFormat="1" applyFont="1" applyBorder="1" applyAlignment="1">
      <alignment vertical="center" shrinkToFit="1"/>
    </xf>
    <xf numFmtId="0" fontId="5" fillId="0" borderId="0" xfId="32" applyFont="1" applyBorder="1" applyAlignment="1">
      <alignment vertical="center" shrinkToFit="1"/>
    </xf>
    <xf numFmtId="3" fontId="5" fillId="0" borderId="3" xfId="32" applyNumberFormat="1" applyFont="1" applyBorder="1" applyAlignment="1">
      <alignment vertical="center" shrinkToFit="1"/>
    </xf>
    <xf numFmtId="0" fontId="5" fillId="0" borderId="3" xfId="32" applyFont="1" applyBorder="1" applyAlignment="1">
      <alignment vertical="center" shrinkToFit="1"/>
    </xf>
    <xf numFmtId="38" fontId="5" fillId="0" borderId="0" xfId="1" applyFont="1" applyBorder="1" applyAlignment="1">
      <alignment vertical="center" shrinkToFit="1"/>
    </xf>
    <xf numFmtId="38" fontId="5" fillId="0" borderId="0" xfId="1" applyFont="1" applyAlignment="1">
      <alignment vertical="center" shrinkToFit="1"/>
    </xf>
    <xf numFmtId="0" fontId="5" fillId="0" borderId="0" xfId="32" applyFont="1" applyBorder="1" applyAlignment="1">
      <alignment horizontal="center" vertical="center" shrinkToFit="1"/>
    </xf>
    <xf numFmtId="0" fontId="5" fillId="0" borderId="16" xfId="32" applyFont="1" applyBorder="1" applyAlignment="1">
      <alignment horizontal="center" vertical="center" shrinkToFit="1"/>
    </xf>
    <xf numFmtId="0" fontId="5" fillId="0" borderId="1" xfId="32" applyFont="1" applyBorder="1" applyAlignment="1">
      <alignment horizontal="center" vertical="center" shrinkToFit="1"/>
    </xf>
    <xf numFmtId="183" fontId="5" fillId="0" borderId="1" xfId="32" applyNumberFormat="1" applyFont="1" applyBorder="1" applyAlignment="1">
      <alignment horizontal="center" vertical="center" shrinkToFit="1"/>
    </xf>
    <xf numFmtId="0" fontId="5" fillId="0" borderId="1" xfId="32" applyFont="1" applyBorder="1" applyAlignment="1">
      <alignment horizontal="distributed" vertical="center" shrinkToFit="1"/>
    </xf>
    <xf numFmtId="0" fontId="5" fillId="0" borderId="8" xfId="32" applyFont="1" applyBorder="1" applyAlignment="1">
      <alignment horizontal="center" vertical="center" shrinkToFit="1"/>
    </xf>
    <xf numFmtId="38" fontId="5" fillId="0" borderId="3" xfId="1" applyFont="1" applyBorder="1" applyAlignment="1">
      <alignment vertical="center" shrinkToFit="1"/>
    </xf>
    <xf numFmtId="38" fontId="5" fillId="0" borderId="14" xfId="1" applyFont="1" applyBorder="1" applyAlignment="1">
      <alignment vertical="center" shrinkToFit="1"/>
    </xf>
    <xf numFmtId="0" fontId="5" fillId="0" borderId="13" xfId="32" applyFont="1" applyBorder="1" applyAlignment="1">
      <alignment vertical="center" shrinkToFit="1"/>
    </xf>
    <xf numFmtId="0" fontId="5" fillId="0" borderId="3" xfId="32" applyFont="1" applyBorder="1" applyAlignment="1">
      <alignment horizontal="distributed" vertical="center" shrinkToFit="1"/>
    </xf>
    <xf numFmtId="0" fontId="5" fillId="0" borderId="11" xfId="32" applyFont="1" applyBorder="1" applyAlignment="1">
      <alignment vertical="center" shrinkToFit="1"/>
    </xf>
    <xf numFmtId="0" fontId="5" fillId="0" borderId="11" xfId="32" applyFont="1" applyBorder="1" applyAlignment="1">
      <alignment horizontal="distributed" vertical="center" shrinkToFit="1"/>
    </xf>
    <xf numFmtId="0" fontId="5" fillId="0" borderId="11" xfId="32" applyFont="1" applyBorder="1" applyAlignment="1">
      <alignment horizontal="center" vertical="center" shrinkToFit="1"/>
    </xf>
    <xf numFmtId="0" fontId="5" fillId="0" borderId="13" xfId="32" applyFont="1" applyBorder="1" applyAlignment="1">
      <alignment horizontal="center" vertical="center" shrinkToFit="1"/>
    </xf>
    <xf numFmtId="0" fontId="1" fillId="0" borderId="13" xfId="32" applyFont="1" applyBorder="1" applyAlignment="1">
      <alignment vertical="center" shrinkToFit="1"/>
    </xf>
    <xf numFmtId="0" fontId="5" fillId="0" borderId="12" xfId="32" applyFont="1" applyBorder="1" applyAlignment="1">
      <alignment vertical="center" shrinkToFit="1"/>
    </xf>
    <xf numFmtId="0" fontId="5" fillId="0" borderId="0" xfId="32" quotePrefix="1" applyFont="1" applyAlignment="1">
      <alignment horizontal="left" vertical="center"/>
    </xf>
    <xf numFmtId="0" fontId="3" fillId="0" borderId="0" xfId="32" applyFont="1" applyAlignment="1">
      <alignment vertical="center"/>
    </xf>
    <xf numFmtId="0" fontId="5" fillId="0" borderId="0" xfId="33" applyFont="1" applyAlignment="1">
      <alignment vertical="center"/>
    </xf>
    <xf numFmtId="183" fontId="5" fillId="0" borderId="0" xfId="33" applyNumberFormat="1" applyFont="1" applyAlignment="1">
      <alignment vertical="center"/>
    </xf>
    <xf numFmtId="0" fontId="5" fillId="0" borderId="0" xfId="33" applyFont="1" applyAlignment="1">
      <alignment vertical="center" wrapText="1"/>
    </xf>
    <xf numFmtId="0" fontId="5" fillId="0" borderId="13" xfId="33" applyFont="1" applyBorder="1" applyAlignment="1">
      <alignment vertical="center"/>
    </xf>
    <xf numFmtId="0" fontId="5" fillId="0" borderId="3" xfId="33" applyFont="1" applyBorder="1" applyAlignment="1">
      <alignment horizontal="distributed" vertical="center" wrapText="1"/>
    </xf>
    <xf numFmtId="0" fontId="5" fillId="0" borderId="11" xfId="33" applyFont="1" applyBorder="1" applyAlignment="1">
      <alignment horizontal="distributed" vertical="center"/>
    </xf>
    <xf numFmtId="0" fontId="5" fillId="0" borderId="11" xfId="33" applyFont="1" applyBorder="1" applyAlignment="1">
      <alignment horizontal="distributed" vertical="center" wrapText="1"/>
    </xf>
    <xf numFmtId="0" fontId="5" fillId="0" borderId="3" xfId="33" applyFont="1" applyBorder="1" applyAlignment="1">
      <alignment horizontal="centerContinuous" vertical="center"/>
    </xf>
    <xf numFmtId="0" fontId="5" fillId="0" borderId="11" xfId="33" applyFont="1" applyBorder="1" applyAlignment="1">
      <alignment horizontal="centerContinuous" vertical="center"/>
    </xf>
    <xf numFmtId="0" fontId="5" fillId="0" borderId="12" xfId="33" applyFont="1" applyBorder="1" applyAlignment="1">
      <alignment vertical="center"/>
    </xf>
    <xf numFmtId="0" fontId="5" fillId="0" borderId="0" xfId="34" quotePrefix="1" applyFont="1" applyAlignment="1">
      <alignment horizontal="right" vertical="center"/>
    </xf>
    <xf numFmtId="0" fontId="5" fillId="0" borderId="0" xfId="33" quotePrefix="1" applyFont="1" applyAlignment="1">
      <alignment horizontal="left" vertical="center"/>
    </xf>
    <xf numFmtId="0" fontId="3" fillId="0" borderId="0" xfId="33" applyFont="1" applyAlignment="1">
      <alignment vertical="center"/>
    </xf>
    <xf numFmtId="0" fontId="5" fillId="0" borderId="0" xfId="34" applyFont="1" applyAlignment="1">
      <alignment vertical="center"/>
    </xf>
    <xf numFmtId="183" fontId="5" fillId="0" borderId="0" xfId="34" applyNumberFormat="1" applyFont="1" applyAlignment="1">
      <alignment vertical="center"/>
    </xf>
    <xf numFmtId="0" fontId="5" fillId="0" borderId="0" xfId="34" applyFont="1" applyAlignment="1">
      <alignment vertical="center" wrapText="1"/>
    </xf>
    <xf numFmtId="0" fontId="5" fillId="0" borderId="13" xfId="34" applyFont="1" applyBorder="1" applyAlignment="1">
      <alignment vertical="center"/>
    </xf>
    <xf numFmtId="0" fontId="5" fillId="0" borderId="3" xfId="34" applyFont="1" applyBorder="1" applyAlignment="1">
      <alignment horizontal="distributed" vertical="center" wrapText="1"/>
    </xf>
    <xf numFmtId="0" fontId="5" fillId="0" borderId="11" xfId="34" applyFont="1" applyBorder="1" applyAlignment="1">
      <alignment horizontal="distributed" vertical="center"/>
    </xf>
    <xf numFmtId="0" fontId="5" fillId="0" borderId="11" xfId="34" applyFont="1" applyBorder="1" applyAlignment="1">
      <alignment horizontal="distributed" vertical="center" wrapText="1"/>
    </xf>
    <xf numFmtId="0" fontId="5" fillId="0" borderId="3" xfId="34" applyFont="1" applyBorder="1" applyAlignment="1">
      <alignment horizontal="centerContinuous" vertical="center"/>
    </xf>
    <xf numFmtId="0" fontId="5" fillId="0" borderId="11" xfId="34" applyFont="1" applyBorder="1" applyAlignment="1">
      <alignment horizontal="centerContinuous" vertical="center"/>
    </xf>
    <xf numFmtId="0" fontId="5" fillId="0" borderId="12" xfId="34" applyFont="1" applyBorder="1" applyAlignment="1">
      <alignment vertical="center"/>
    </xf>
    <xf numFmtId="0" fontId="3" fillId="0" borderId="0" xfId="34" applyFont="1" applyAlignment="1">
      <alignment vertical="center"/>
    </xf>
    <xf numFmtId="0" fontId="5" fillId="0" borderId="0" xfId="35" applyFont="1" applyAlignment="1">
      <alignment vertical="center"/>
    </xf>
    <xf numFmtId="0" fontId="5" fillId="0" borderId="13" xfId="35" applyFont="1" applyBorder="1" applyAlignment="1">
      <alignment vertical="center"/>
    </xf>
    <xf numFmtId="0" fontId="5" fillId="0" borderId="3" xfId="35" applyFont="1" applyBorder="1" applyAlignment="1">
      <alignment horizontal="distributed" vertical="center"/>
    </xf>
    <xf numFmtId="0" fontId="5" fillId="0" borderId="11" xfId="35" applyFont="1" applyBorder="1" applyAlignment="1">
      <alignment horizontal="distributed" vertical="center"/>
    </xf>
    <xf numFmtId="0" fontId="5" fillId="0" borderId="8" xfId="35" applyFont="1" applyBorder="1" applyAlignment="1">
      <alignment horizontal="distributed" vertical="center"/>
    </xf>
    <xf numFmtId="0" fontId="5" fillId="0" borderId="17" xfId="35" applyFont="1" applyBorder="1" applyAlignment="1">
      <alignment horizontal="centerContinuous" vertical="center"/>
    </xf>
    <xf numFmtId="0" fontId="5" fillId="0" borderId="0" xfId="35" applyFont="1" applyBorder="1" applyAlignment="1">
      <alignment vertical="center"/>
    </xf>
    <xf numFmtId="0" fontId="5" fillId="0" borderId="11" xfId="35" quotePrefix="1" applyFont="1" applyBorder="1" applyAlignment="1">
      <alignment horizontal="center" vertical="center" wrapText="1"/>
    </xf>
    <xf numFmtId="0" fontId="1" fillId="0" borderId="17" xfId="35" applyFont="1" applyBorder="1" applyAlignment="1">
      <alignment vertical="center"/>
    </xf>
    <xf numFmtId="0" fontId="1" fillId="0" borderId="3" xfId="35" applyFont="1" applyBorder="1" applyAlignment="1">
      <alignment horizontal="centerContinuous" vertical="center"/>
    </xf>
    <xf numFmtId="0" fontId="5" fillId="0" borderId="3" xfId="35" applyFont="1" applyBorder="1" applyAlignment="1">
      <alignment horizontal="centerContinuous" vertical="center"/>
    </xf>
    <xf numFmtId="0" fontId="5" fillId="0" borderId="12" xfId="35" applyFont="1" applyBorder="1" applyAlignment="1">
      <alignment vertical="center"/>
    </xf>
    <xf numFmtId="0" fontId="1" fillId="0" borderId="0" xfId="35" applyAlignment="1">
      <alignment vertical="center"/>
    </xf>
    <xf numFmtId="0" fontId="5" fillId="0" borderId="0" xfId="35" applyFont="1" applyAlignment="1">
      <alignment horizontal="right" vertical="center"/>
    </xf>
    <xf numFmtId="0" fontId="3" fillId="0" borderId="0" xfId="35" applyFont="1" applyAlignment="1">
      <alignment vertical="center"/>
    </xf>
    <xf numFmtId="0" fontId="5" fillId="0" borderId="0" xfId="36" applyFont="1" applyAlignment="1">
      <alignment vertical="center"/>
    </xf>
    <xf numFmtId="0" fontId="5" fillId="0" borderId="0" xfId="36" applyFont="1" applyBorder="1" applyAlignment="1">
      <alignment vertical="center"/>
    </xf>
    <xf numFmtId="184" fontId="5" fillId="0" borderId="3" xfId="1" applyNumberFormat="1" applyFont="1" applyBorder="1" applyAlignment="1">
      <alignment vertical="center"/>
    </xf>
    <xf numFmtId="184" fontId="5" fillId="0" borderId="0" xfId="1" applyNumberFormat="1" applyFont="1" applyAlignment="1">
      <alignment vertical="center"/>
    </xf>
    <xf numFmtId="184" fontId="5" fillId="0" borderId="0" xfId="1" applyNumberFormat="1" applyFont="1" applyAlignment="1">
      <alignment horizontal="right" vertical="center"/>
    </xf>
    <xf numFmtId="0" fontId="5" fillId="0" borderId="13" xfId="36" applyFont="1" applyBorder="1" applyAlignment="1">
      <alignment vertical="center"/>
    </xf>
    <xf numFmtId="0" fontId="5" fillId="0" borderId="23" xfId="36" applyFont="1" applyBorder="1" applyAlignment="1">
      <alignment horizontal="distributed" vertical="center"/>
    </xf>
    <xf numFmtId="0" fontId="5" fillId="0" borderId="11" xfId="36" applyFont="1" applyBorder="1" applyAlignment="1">
      <alignment horizontal="distributed" vertical="center"/>
    </xf>
    <xf numFmtId="0" fontId="5" fillId="0" borderId="3" xfId="36" applyFont="1" applyBorder="1" applyAlignment="1">
      <alignment horizontal="centerContinuous" vertical="center"/>
    </xf>
    <xf numFmtId="0" fontId="5" fillId="0" borderId="11" xfId="36" applyFont="1" applyBorder="1" applyAlignment="1">
      <alignment horizontal="centerContinuous" vertical="center"/>
    </xf>
    <xf numFmtId="0" fontId="5" fillId="0" borderId="12" xfId="36" applyFont="1" applyBorder="1" applyAlignment="1">
      <alignment vertical="center"/>
    </xf>
    <xf numFmtId="0" fontId="3" fillId="0" borderId="0" xfId="36" applyFont="1" applyAlignment="1">
      <alignment vertical="center"/>
    </xf>
    <xf numFmtId="180" fontId="5" fillId="0" borderId="3" xfId="3" applyNumberFormat="1" applyFont="1" applyBorder="1" applyAlignment="1">
      <alignment horizontal="center" vertical="center"/>
    </xf>
    <xf numFmtId="180" fontId="5" fillId="0" borderId="0" xfId="3" applyNumberFormat="1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36" applyFont="1" applyBorder="1" applyAlignment="1">
      <alignment vertical="center"/>
    </xf>
    <xf numFmtId="0" fontId="9" fillId="0" borderId="0" xfId="36" applyFont="1" applyBorder="1" applyAlignment="1">
      <alignment horizontal="distributed" vertical="center"/>
    </xf>
    <xf numFmtId="0" fontId="5" fillId="0" borderId="16" xfId="35" applyFont="1" applyBorder="1" applyAlignment="1">
      <alignment horizontal="distributed" vertical="center"/>
    </xf>
    <xf numFmtId="0" fontId="9" fillId="0" borderId="0" xfId="36" applyFont="1" applyBorder="1" applyAlignment="1">
      <alignment horizontal="centerContinuous" vertical="center"/>
    </xf>
    <xf numFmtId="0" fontId="9" fillId="0" borderId="0" xfId="35" applyFont="1" applyAlignment="1">
      <alignment horizontal="right" vertical="center"/>
    </xf>
    <xf numFmtId="0" fontId="9" fillId="0" borderId="0" xfId="36" applyFont="1" applyAlignment="1">
      <alignment vertical="center"/>
    </xf>
    <xf numFmtId="0" fontId="5" fillId="0" borderId="0" xfId="37" applyFont="1" applyAlignment="1">
      <alignment vertical="center"/>
    </xf>
    <xf numFmtId="183" fontId="5" fillId="0" borderId="3" xfId="37" applyNumberFormat="1" applyFont="1" applyBorder="1" applyAlignment="1">
      <alignment vertical="center"/>
    </xf>
    <xf numFmtId="183" fontId="5" fillId="0" borderId="0" xfId="37" applyNumberFormat="1" applyFont="1" applyAlignment="1">
      <alignment vertical="center"/>
    </xf>
    <xf numFmtId="0" fontId="5" fillId="0" borderId="13" xfId="37" applyFont="1" applyBorder="1" applyAlignment="1">
      <alignment vertical="center"/>
    </xf>
    <xf numFmtId="0" fontId="5" fillId="0" borderId="3" xfId="37" applyFont="1" applyBorder="1" applyAlignment="1">
      <alignment horizontal="center" vertical="center"/>
    </xf>
    <xf numFmtId="0" fontId="5" fillId="0" borderId="11" xfId="37" applyFont="1" applyBorder="1" applyAlignment="1">
      <alignment vertical="center"/>
    </xf>
    <xf numFmtId="0" fontId="5" fillId="0" borderId="11" xfId="37" applyFont="1" applyBorder="1" applyAlignment="1">
      <alignment horizontal="center" vertical="center"/>
    </xf>
    <xf numFmtId="0" fontId="5" fillId="0" borderId="11" xfId="37" applyFont="1" applyBorder="1" applyAlignment="1">
      <alignment horizontal="distributed" vertical="center"/>
    </xf>
    <xf numFmtId="0" fontId="1" fillId="0" borderId="0" xfId="37" applyAlignment="1">
      <alignment vertical="center"/>
    </xf>
    <xf numFmtId="0" fontId="1" fillId="0" borderId="3" xfId="37" applyFont="1" applyBorder="1" applyAlignment="1">
      <alignment vertical="center"/>
    </xf>
    <xf numFmtId="0" fontId="5" fillId="0" borderId="3" xfId="37" applyFont="1" applyBorder="1" applyAlignment="1">
      <alignment vertical="center"/>
    </xf>
    <xf numFmtId="0" fontId="5" fillId="0" borderId="11" xfId="37" applyFont="1" applyBorder="1" applyAlignment="1">
      <alignment horizontal="centerContinuous" vertical="center"/>
    </xf>
    <xf numFmtId="0" fontId="5" fillId="0" borderId="12" xfId="37" applyFont="1" applyBorder="1" applyAlignment="1">
      <alignment vertical="center"/>
    </xf>
    <xf numFmtId="0" fontId="17" fillId="0" borderId="0" xfId="37" applyFont="1" applyAlignment="1">
      <alignment vertical="center"/>
    </xf>
    <xf numFmtId="0" fontId="3" fillId="0" borderId="0" xfId="37" applyFont="1" applyAlignment="1">
      <alignment vertical="center"/>
    </xf>
    <xf numFmtId="0" fontId="5" fillId="0" borderId="0" xfId="38" applyFont="1" applyAlignment="1">
      <alignment vertical="center"/>
    </xf>
    <xf numFmtId="3" fontId="5" fillId="0" borderId="3" xfId="1" applyNumberFormat="1" applyFont="1" applyBorder="1" applyAlignment="1">
      <alignment horizontal="right" vertical="center"/>
    </xf>
    <xf numFmtId="184" fontId="5" fillId="0" borderId="3" xfId="38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184" fontId="5" fillId="0" borderId="0" xfId="38" applyNumberFormat="1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3" fontId="5" fillId="0" borderId="10" xfId="0" applyNumberFormat="1" applyFont="1" applyBorder="1" applyAlignment="1">
      <alignment horizontal="right" vertical="center"/>
    </xf>
    <xf numFmtId="0" fontId="5" fillId="0" borderId="13" xfId="38" applyFont="1" applyBorder="1" applyAlignment="1">
      <alignment vertical="center"/>
    </xf>
    <xf numFmtId="0" fontId="5" fillId="0" borderId="3" xfId="38" applyFont="1" applyBorder="1" applyAlignment="1">
      <alignment horizontal="center" vertical="center"/>
    </xf>
    <xf numFmtId="0" fontId="5" fillId="0" borderId="11" xfId="38" applyFont="1" applyBorder="1" applyAlignment="1">
      <alignment horizontal="center" vertical="center"/>
    </xf>
    <xf numFmtId="0" fontId="5" fillId="0" borderId="3" xfId="38" applyFont="1" applyBorder="1" applyAlignment="1">
      <alignment horizontal="center" vertical="center" shrinkToFit="1"/>
    </xf>
    <xf numFmtId="0" fontId="5" fillId="0" borderId="19" xfId="38" applyFont="1" applyBorder="1" applyAlignment="1">
      <alignment horizontal="center" vertical="center"/>
    </xf>
    <xf numFmtId="0" fontId="5" fillId="0" borderId="18" xfId="38" applyFont="1" applyBorder="1" applyAlignment="1">
      <alignment horizontal="center" vertical="center"/>
    </xf>
    <xf numFmtId="0" fontId="5" fillId="0" borderId="17" xfId="38" applyFont="1" applyBorder="1" applyAlignment="1">
      <alignment horizontal="centerContinuous" vertical="center"/>
    </xf>
    <xf numFmtId="0" fontId="5" fillId="0" borderId="3" xfId="38" applyFont="1" applyBorder="1" applyAlignment="1">
      <alignment horizontal="centerContinuous" vertical="center"/>
    </xf>
    <xf numFmtId="0" fontId="5" fillId="0" borderId="13" xfId="38" applyFont="1" applyBorder="1" applyAlignment="1">
      <alignment horizontal="center" vertical="center" wrapText="1"/>
    </xf>
    <xf numFmtId="0" fontId="5" fillId="0" borderId="12" xfId="38" applyFont="1" applyBorder="1" applyAlignment="1">
      <alignment vertical="center"/>
    </xf>
    <xf numFmtId="0" fontId="17" fillId="0" borderId="0" xfId="38" applyFont="1" applyAlignment="1">
      <alignment vertical="center"/>
    </xf>
    <xf numFmtId="0" fontId="3" fillId="0" borderId="0" xfId="38" applyFont="1" applyAlignment="1">
      <alignment vertical="center"/>
    </xf>
    <xf numFmtId="0" fontId="5" fillId="0" borderId="0" xfId="39" applyFont="1" applyAlignment="1">
      <alignment vertical="center"/>
    </xf>
    <xf numFmtId="0" fontId="5" fillId="0" borderId="0" xfId="39" applyFont="1" applyBorder="1" applyAlignment="1">
      <alignment vertical="center"/>
    </xf>
    <xf numFmtId="0" fontId="5" fillId="0" borderId="13" xfId="39" applyFont="1" applyBorder="1" applyAlignment="1">
      <alignment vertical="center"/>
    </xf>
    <xf numFmtId="0" fontId="5" fillId="0" borderId="23" xfId="39" applyFont="1" applyBorder="1" applyAlignment="1">
      <alignment horizontal="center" vertical="center" shrinkToFit="1"/>
    </xf>
    <xf numFmtId="0" fontId="5" fillId="0" borderId="8" xfId="39" quotePrefix="1" applyFont="1" applyBorder="1" applyAlignment="1">
      <alignment horizontal="center" vertical="center"/>
    </xf>
    <xf numFmtId="0" fontId="5" fillId="0" borderId="16" xfId="39" applyFont="1" applyBorder="1" applyAlignment="1">
      <alignment horizontal="center" vertical="center" shrinkToFit="1"/>
    </xf>
    <xf numFmtId="0" fontId="5" fillId="0" borderId="11" xfId="39" quotePrefix="1" applyFont="1" applyBorder="1" applyAlignment="1">
      <alignment horizontal="center" vertical="center"/>
    </xf>
    <xf numFmtId="0" fontId="5" fillId="0" borderId="1" xfId="39" quotePrefix="1" applyFont="1" applyBorder="1" applyAlignment="1">
      <alignment horizontal="center" vertical="center"/>
    </xf>
    <xf numFmtId="0" fontId="5" fillId="0" borderId="3" xfId="39" applyFont="1" applyBorder="1" applyAlignment="1">
      <alignment horizontal="centerContinuous" vertical="center"/>
    </xf>
    <xf numFmtId="0" fontId="5" fillId="0" borderId="16" xfId="39" applyFont="1" applyBorder="1" applyAlignment="1">
      <alignment horizontal="centerContinuous" vertical="center"/>
    </xf>
    <xf numFmtId="0" fontId="5" fillId="0" borderId="23" xfId="39" applyFont="1" applyBorder="1" applyAlignment="1">
      <alignment horizontal="centerContinuous" vertical="center"/>
    </xf>
    <xf numFmtId="0" fontId="5" fillId="0" borderId="17" xfId="39" applyFont="1" applyBorder="1" applyAlignment="1">
      <alignment horizontal="centerContinuous" vertical="center"/>
    </xf>
    <xf numFmtId="0" fontId="5" fillId="0" borderId="4" xfId="39" applyFont="1" applyBorder="1" applyAlignment="1">
      <alignment horizontal="centerContinuous" vertical="center"/>
    </xf>
    <xf numFmtId="0" fontId="5" fillId="0" borderId="12" xfId="39" applyFont="1" applyBorder="1" applyAlignment="1">
      <alignment vertical="center"/>
    </xf>
    <xf numFmtId="0" fontId="5" fillId="0" borderId="0" xfId="39" applyFont="1" applyAlignment="1">
      <alignment horizontal="right" vertical="center"/>
    </xf>
    <xf numFmtId="0" fontId="17" fillId="0" borderId="0" xfId="39" applyFont="1" applyAlignment="1">
      <alignment vertical="center"/>
    </xf>
    <xf numFmtId="0" fontId="3" fillId="0" borderId="0" xfId="39" applyFont="1" applyAlignment="1">
      <alignment vertical="center"/>
    </xf>
    <xf numFmtId="38" fontId="5" fillId="0" borderId="11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 shrinkToFit="1"/>
    </xf>
    <xf numFmtId="38" fontId="1" fillId="0" borderId="4" xfId="1" applyFont="1" applyBorder="1" applyAlignment="1">
      <alignment horizontal="center" vertical="center" shrinkToFit="1"/>
    </xf>
    <xf numFmtId="0" fontId="5" fillId="0" borderId="18" xfId="2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5" fillId="0" borderId="11" xfId="2" applyFont="1" applyBorder="1" applyAlignment="1">
      <alignment horizontal="center" vertical="center"/>
    </xf>
    <xf numFmtId="0" fontId="5" fillId="0" borderId="6" xfId="4" applyFont="1" applyBorder="1" applyAlignment="1">
      <alignment horizontal="center" vertical="center"/>
    </xf>
    <xf numFmtId="0" fontId="5" fillId="0" borderId="4" xfId="4" applyFont="1" applyBorder="1" applyAlignment="1">
      <alignment horizontal="center" vertical="center"/>
    </xf>
    <xf numFmtId="0" fontId="5" fillId="0" borderId="19" xfId="4" applyFont="1" applyBorder="1" applyAlignment="1">
      <alignment horizontal="center" vertical="center"/>
    </xf>
    <xf numFmtId="0" fontId="5" fillId="0" borderId="3" xfId="4" applyFont="1" applyBorder="1" applyAlignment="1">
      <alignment horizontal="center" vertical="center"/>
    </xf>
    <xf numFmtId="0" fontId="5" fillId="0" borderId="18" xfId="4" applyFont="1" applyBorder="1" applyAlignment="1">
      <alignment horizontal="center" vertical="center"/>
    </xf>
    <xf numFmtId="0" fontId="5" fillId="0" borderId="11" xfId="4" applyFont="1" applyBorder="1" applyAlignment="1">
      <alignment horizontal="center" vertical="center"/>
    </xf>
    <xf numFmtId="0" fontId="5" fillId="0" borderId="22" xfId="4" applyFont="1" applyBorder="1" applyAlignment="1">
      <alignment horizontal="center" vertical="center"/>
    </xf>
    <xf numFmtId="0" fontId="5" fillId="0" borderId="8" xfId="4" applyFont="1" applyBorder="1" applyAlignment="1">
      <alignment horizontal="center" vertical="center"/>
    </xf>
    <xf numFmtId="178" fontId="5" fillId="0" borderId="18" xfId="4" applyNumberFormat="1" applyFont="1" applyBorder="1" applyAlignment="1">
      <alignment horizontal="center" vertical="center"/>
    </xf>
    <xf numFmtId="178" fontId="5" fillId="0" borderId="11" xfId="4" applyNumberFormat="1" applyFont="1" applyBorder="1" applyAlignment="1">
      <alignment horizontal="center" vertical="center"/>
    </xf>
    <xf numFmtId="0" fontId="5" fillId="0" borderId="18" xfId="5" applyFont="1" applyFill="1" applyBorder="1" applyAlignment="1">
      <alignment horizontal="center" vertical="center"/>
    </xf>
    <xf numFmtId="0" fontId="5" fillId="0" borderId="22" xfId="5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5" fillId="0" borderId="18" xfId="6" applyFont="1" applyFill="1" applyBorder="1" applyAlignment="1">
      <alignment horizontal="center" vertical="center"/>
    </xf>
    <xf numFmtId="0" fontId="5" fillId="0" borderId="18" xfId="7" applyFont="1" applyBorder="1" applyAlignment="1">
      <alignment horizontal="distributed" vertical="center"/>
    </xf>
    <xf numFmtId="0" fontId="1" fillId="0" borderId="13" xfId="0" applyFont="1" applyBorder="1" applyAlignment="1">
      <alignment vertical="center"/>
    </xf>
    <xf numFmtId="0" fontId="5" fillId="0" borderId="22" xfId="7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5" fillId="0" borderId="7" xfId="7" applyFont="1" applyBorder="1" applyAlignment="1">
      <alignment horizontal="distributed" vertical="center"/>
    </xf>
    <xf numFmtId="0" fontId="1" fillId="0" borderId="8" xfId="0" applyFont="1" applyBorder="1" applyAlignment="1">
      <alignment horizontal="distributed" vertical="center"/>
    </xf>
    <xf numFmtId="0" fontId="5" fillId="0" borderId="18" xfId="8" applyFont="1" applyBorder="1" applyAlignment="1">
      <alignment horizontal="center" vertical="center"/>
    </xf>
    <xf numFmtId="0" fontId="5" fillId="0" borderId="11" xfId="8" applyFont="1" applyBorder="1" applyAlignment="1">
      <alignment horizontal="center" vertical="center"/>
    </xf>
    <xf numFmtId="0" fontId="5" fillId="0" borderId="22" xfId="8" applyFont="1" applyBorder="1" applyAlignment="1">
      <alignment horizontal="center" vertical="center"/>
    </xf>
    <xf numFmtId="0" fontId="5" fillId="0" borderId="8" xfId="8" applyFont="1" applyBorder="1" applyAlignment="1">
      <alignment horizontal="center" vertical="center"/>
    </xf>
    <xf numFmtId="0" fontId="5" fillId="0" borderId="18" xfId="9" applyFont="1" applyBorder="1" applyAlignment="1">
      <alignment horizontal="center" vertical="center"/>
    </xf>
    <xf numFmtId="0" fontId="5" fillId="0" borderId="13" xfId="9" applyFont="1" applyBorder="1" applyAlignment="1">
      <alignment horizontal="center" vertical="center"/>
    </xf>
    <xf numFmtId="0" fontId="5" fillId="0" borderId="11" xfId="9" applyFont="1" applyBorder="1" applyAlignment="1">
      <alignment horizontal="center" vertical="center"/>
    </xf>
    <xf numFmtId="0" fontId="5" fillId="0" borderId="7" xfId="9" applyFont="1" applyBorder="1" applyAlignment="1">
      <alignment horizontal="distributed" vertical="center"/>
    </xf>
    <xf numFmtId="0" fontId="5" fillId="0" borderId="8" xfId="9" applyFont="1" applyBorder="1" applyAlignment="1">
      <alignment horizontal="distributed" vertical="center"/>
    </xf>
    <xf numFmtId="0" fontId="5" fillId="0" borderId="6" xfId="9" applyFont="1" applyBorder="1" applyAlignment="1">
      <alignment horizontal="distributed" vertical="center"/>
    </xf>
    <xf numFmtId="0" fontId="5" fillId="0" borderId="4" xfId="9" applyFont="1" applyBorder="1" applyAlignment="1">
      <alignment horizontal="distributed" vertical="center"/>
    </xf>
    <xf numFmtId="0" fontId="5" fillId="0" borderId="17" xfId="9" applyFont="1" applyBorder="1" applyAlignment="1">
      <alignment horizontal="distributed" vertical="center"/>
    </xf>
    <xf numFmtId="38" fontId="5" fillId="0" borderId="18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38" fontId="5" fillId="0" borderId="0" xfId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38" fontId="5" fillId="0" borderId="2" xfId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38" fontId="5" fillId="0" borderId="13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11" fillId="0" borderId="21" xfId="1" applyFont="1" applyBorder="1" applyAlignment="1">
      <alignment vertical="center"/>
    </xf>
    <xf numFmtId="38" fontId="11" fillId="0" borderId="1" xfId="1" applyFont="1" applyBorder="1" applyAlignment="1">
      <alignment vertical="center"/>
    </xf>
    <xf numFmtId="38" fontId="11" fillId="0" borderId="21" xfId="1" applyFont="1" applyBorder="1" applyAlignment="1">
      <alignment horizontal="center" vertical="center"/>
    </xf>
    <xf numFmtId="38" fontId="11" fillId="0" borderId="1" xfId="1" applyFont="1" applyBorder="1" applyAlignment="1">
      <alignment horizontal="center" vertical="center"/>
    </xf>
    <xf numFmtId="38" fontId="11" fillId="0" borderId="1" xfId="1" applyFont="1" applyBorder="1" applyAlignment="1">
      <alignment horizontal="center" vertical="center" wrapText="1"/>
    </xf>
    <xf numFmtId="38" fontId="11" fillId="0" borderId="16" xfId="1" applyFont="1" applyBorder="1" applyAlignment="1">
      <alignment horizontal="center" vertical="center"/>
    </xf>
    <xf numFmtId="0" fontId="11" fillId="0" borderId="21" xfId="14" applyFont="1" applyBorder="1" applyAlignment="1">
      <alignment vertical="center" textRotation="255"/>
    </xf>
    <xf numFmtId="0" fontId="11" fillId="0" borderId="21" xfId="14" applyFont="1" applyBorder="1" applyAlignment="1">
      <alignment horizontal="center" vertical="center" textRotation="255"/>
    </xf>
    <xf numFmtId="38" fontId="11" fillId="0" borderId="21" xfId="1" applyFont="1" applyBorder="1" applyAlignment="1">
      <alignment horizontal="left" vertical="center" wrapText="1"/>
    </xf>
    <xf numFmtId="38" fontId="11" fillId="0" borderId="1" xfId="1" applyFont="1" applyBorder="1" applyAlignment="1">
      <alignment horizontal="left" vertical="center" wrapText="1"/>
    </xf>
    <xf numFmtId="0" fontId="11" fillId="0" borderId="21" xfId="0" applyFont="1" applyBorder="1" applyAlignment="1">
      <alignment horizontal="justify" vertical="center" wrapText="1"/>
    </xf>
    <xf numFmtId="0" fontId="11" fillId="0" borderId="1" xfId="0" applyFont="1" applyBorder="1" applyAlignment="1">
      <alignment horizontal="justify" vertical="center" wrapText="1"/>
    </xf>
    <xf numFmtId="38" fontId="5" fillId="0" borderId="22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17" xfId="1" applyFont="1" applyBorder="1" applyAlignment="1">
      <alignment horizontal="center" vertical="center"/>
    </xf>
    <xf numFmtId="0" fontId="5" fillId="0" borderId="6" xfId="16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5" fillId="0" borderId="18" xfId="20" applyFont="1" applyBorder="1" applyAlignment="1">
      <alignment horizontal="distributed" vertical="center"/>
    </xf>
    <xf numFmtId="0" fontId="5" fillId="0" borderId="22" xfId="20" applyFont="1" applyBorder="1" applyAlignment="1">
      <alignment horizontal="distributed" vertical="center"/>
    </xf>
    <xf numFmtId="0" fontId="1" fillId="0" borderId="8" xfId="0" applyFont="1" applyBorder="1" applyAlignment="1">
      <alignment vertical="center"/>
    </xf>
    <xf numFmtId="0" fontId="5" fillId="0" borderId="18" xfId="21" applyFont="1" applyBorder="1" applyAlignment="1">
      <alignment horizontal="distributed" vertical="center"/>
    </xf>
    <xf numFmtId="0" fontId="5" fillId="0" borderId="22" xfId="21" applyFont="1" applyBorder="1" applyAlignment="1">
      <alignment horizontal="distributed" vertical="center"/>
    </xf>
    <xf numFmtId="0" fontId="5" fillId="0" borderId="18" xfId="22" applyFont="1" applyBorder="1" applyAlignment="1">
      <alignment horizontal="distributed" vertical="center"/>
    </xf>
    <xf numFmtId="0" fontId="5" fillId="0" borderId="22" xfId="22" applyFont="1" applyBorder="1" applyAlignment="1">
      <alignment horizontal="distributed" vertical="center"/>
    </xf>
    <xf numFmtId="0" fontId="5" fillId="0" borderId="18" xfId="23" applyFont="1" applyBorder="1" applyAlignment="1">
      <alignment horizontal="distributed" vertical="center"/>
    </xf>
    <xf numFmtId="0" fontId="5" fillId="0" borderId="22" xfId="23" applyFont="1" applyBorder="1" applyAlignment="1">
      <alignment horizontal="distributed" vertical="center"/>
    </xf>
    <xf numFmtId="0" fontId="5" fillId="0" borderId="18" xfId="24" applyFont="1" applyBorder="1" applyAlignment="1">
      <alignment horizontal="distributed" vertical="center"/>
    </xf>
    <xf numFmtId="0" fontId="5" fillId="0" borderId="22" xfId="24" applyFont="1" applyBorder="1" applyAlignment="1">
      <alignment horizontal="distributed" vertical="center"/>
    </xf>
    <xf numFmtId="0" fontId="5" fillId="0" borderId="18" xfId="25" applyFont="1" applyBorder="1" applyAlignment="1">
      <alignment horizontal="center" vertical="center"/>
    </xf>
    <xf numFmtId="0" fontId="5" fillId="0" borderId="11" xfId="25" applyFont="1" applyBorder="1" applyAlignment="1">
      <alignment horizontal="center" vertical="center"/>
    </xf>
    <xf numFmtId="0" fontId="5" fillId="0" borderId="6" xfId="25" applyFont="1" applyBorder="1" applyAlignment="1">
      <alignment horizontal="center" vertical="center"/>
    </xf>
    <xf numFmtId="0" fontId="5" fillId="0" borderId="17" xfId="25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1" fillId="0" borderId="6" xfId="27" applyFont="1" applyBorder="1" applyAlignment="1">
      <alignment horizontal="center" vertical="center"/>
    </xf>
    <xf numFmtId="0" fontId="11" fillId="0" borderId="17" xfId="27" applyFont="1" applyBorder="1" applyAlignment="1">
      <alignment horizontal="center" vertical="center"/>
    </xf>
    <xf numFmtId="0" fontId="11" fillId="0" borderId="16" xfId="27" applyFont="1" applyBorder="1" applyAlignment="1">
      <alignment horizontal="center" vertical="center"/>
    </xf>
    <xf numFmtId="0" fontId="11" fillId="0" borderId="23" xfId="27" applyFont="1" applyBorder="1" applyAlignment="1">
      <alignment horizontal="center" vertical="center"/>
    </xf>
    <xf numFmtId="0" fontId="5" fillId="0" borderId="18" xfId="27" applyFont="1" applyBorder="1" applyAlignment="1">
      <alignment horizontal="center" vertical="center"/>
    </xf>
    <xf numFmtId="0" fontId="5" fillId="0" borderId="11" xfId="27" applyFont="1" applyBorder="1" applyAlignment="1">
      <alignment horizontal="center" vertical="center"/>
    </xf>
    <xf numFmtId="0" fontId="5" fillId="0" borderId="22" xfId="27" applyFont="1" applyBorder="1" applyAlignment="1">
      <alignment horizontal="center" vertical="center"/>
    </xf>
    <xf numFmtId="0" fontId="5" fillId="0" borderId="8" xfId="27" applyFont="1" applyBorder="1" applyAlignment="1">
      <alignment horizontal="center" vertical="center"/>
    </xf>
    <xf numFmtId="0" fontId="5" fillId="0" borderId="5" xfId="27" applyFont="1" applyBorder="1" applyAlignment="1">
      <alignment horizontal="center" vertical="center"/>
    </xf>
    <xf numFmtId="0" fontId="5" fillId="0" borderId="22" xfId="28" applyFont="1" applyBorder="1" applyAlignment="1">
      <alignment horizontal="distributed" vertical="center"/>
    </xf>
    <xf numFmtId="0" fontId="5" fillId="0" borderId="24" xfId="28" applyFont="1" applyBorder="1" applyAlignment="1">
      <alignment horizontal="distributed" vertical="center"/>
    </xf>
    <xf numFmtId="0" fontId="1" fillId="0" borderId="14" xfId="0" applyFont="1" applyBorder="1" applyAlignment="1">
      <alignment horizontal="distributed" vertical="center"/>
    </xf>
    <xf numFmtId="0" fontId="5" fillId="0" borderId="18" xfId="28" applyFont="1" applyBorder="1" applyAlignment="1">
      <alignment horizontal="center" vertical="center"/>
    </xf>
    <xf numFmtId="0" fontId="5" fillId="0" borderId="22" xfId="28" applyFont="1" applyBorder="1" applyAlignment="1">
      <alignment horizontal="center" vertical="center"/>
    </xf>
    <xf numFmtId="0" fontId="5" fillId="0" borderId="8" xfId="28" applyFont="1" applyBorder="1" applyAlignment="1">
      <alignment horizontal="center" vertical="center"/>
    </xf>
    <xf numFmtId="0" fontId="5" fillId="0" borderId="7" xfId="29" applyFont="1" applyBorder="1" applyAlignment="1">
      <alignment horizontal="distributed" vertical="center"/>
    </xf>
    <xf numFmtId="0" fontId="5" fillId="0" borderId="6" xfId="30" applyFont="1" applyBorder="1" applyAlignment="1">
      <alignment horizontal="center" vertical="center"/>
    </xf>
    <xf numFmtId="0" fontId="5" fillId="0" borderId="17" xfId="30" applyFont="1" applyBorder="1" applyAlignment="1">
      <alignment horizontal="center" vertical="center"/>
    </xf>
    <xf numFmtId="0" fontId="5" fillId="0" borderId="4" xfId="31" applyFont="1" applyBorder="1" applyAlignment="1">
      <alignment horizontal="center" vertical="center"/>
    </xf>
    <xf numFmtId="0" fontId="5" fillId="0" borderId="5" xfId="31" applyFont="1" applyBorder="1" applyAlignment="1">
      <alignment horizontal="center" vertical="center"/>
    </xf>
    <xf numFmtId="0" fontId="5" fillId="0" borderId="6" xfId="31" applyFont="1" applyBorder="1" applyAlignment="1">
      <alignment horizontal="center" vertical="center"/>
    </xf>
    <xf numFmtId="0" fontId="5" fillId="0" borderId="21" xfId="31" applyFont="1" applyBorder="1" applyAlignment="1">
      <alignment horizontal="center" vertical="center"/>
    </xf>
    <xf numFmtId="0" fontId="5" fillId="0" borderId="4" xfId="31" applyFont="1" applyBorder="1" applyAlignment="1">
      <alignment horizontal="center" vertical="center" wrapText="1"/>
    </xf>
    <xf numFmtId="0" fontId="5" fillId="0" borderId="5" xfId="31" applyFont="1" applyBorder="1" applyAlignment="1">
      <alignment horizontal="center" vertical="center" wrapText="1"/>
    </xf>
    <xf numFmtId="0" fontId="5" fillId="0" borderId="21" xfId="31" applyFont="1" applyBorder="1" applyAlignment="1">
      <alignment horizontal="center" vertical="center" wrapText="1"/>
    </xf>
    <xf numFmtId="0" fontId="5" fillId="0" borderId="6" xfId="31" applyFont="1" applyBorder="1" applyAlignment="1">
      <alignment horizontal="center" vertical="center" wrapText="1"/>
    </xf>
    <xf numFmtId="0" fontId="5" fillId="0" borderId="17" xfId="31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/>
    </xf>
    <xf numFmtId="0" fontId="5" fillId="0" borderId="24" xfId="32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5" fillId="0" borderId="24" xfId="32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5" fillId="0" borderId="18" xfId="32" applyFont="1" applyBorder="1" applyAlignment="1">
      <alignment horizontal="center" vertical="center" shrinkToFit="1"/>
    </xf>
    <xf numFmtId="0" fontId="5" fillId="0" borderId="13" xfId="32" applyFont="1" applyBorder="1" applyAlignment="1">
      <alignment horizontal="center" vertical="center" shrinkToFit="1"/>
    </xf>
    <xf numFmtId="0" fontId="5" fillId="0" borderId="11" xfId="32" applyFont="1" applyBorder="1" applyAlignment="1">
      <alignment horizontal="center" vertical="center" shrinkToFit="1"/>
    </xf>
    <xf numFmtId="0" fontId="5" fillId="0" borderId="19" xfId="32" applyFont="1" applyBorder="1" applyAlignment="1">
      <alignment horizontal="center" vertical="center" shrinkToFit="1"/>
    </xf>
    <xf numFmtId="0" fontId="5" fillId="0" borderId="0" xfId="32" applyFont="1" applyBorder="1" applyAlignment="1">
      <alignment horizontal="center" vertical="center" shrinkToFit="1"/>
    </xf>
    <xf numFmtId="0" fontId="5" fillId="0" borderId="18" xfId="33" applyFont="1" applyBorder="1" applyAlignment="1">
      <alignment horizontal="center" vertical="center"/>
    </xf>
    <xf numFmtId="0" fontId="5" fillId="0" borderId="18" xfId="34" applyFont="1" applyBorder="1" applyAlignment="1">
      <alignment horizontal="center" vertical="center"/>
    </xf>
    <xf numFmtId="0" fontId="5" fillId="0" borderId="6" xfId="35" applyFont="1" applyBorder="1" applyAlignment="1">
      <alignment horizontal="center" vertical="center"/>
    </xf>
    <xf numFmtId="0" fontId="5" fillId="0" borderId="24" xfId="39" applyFont="1" applyBorder="1" applyAlignment="1">
      <alignment horizontal="center" vertical="center"/>
    </xf>
    <xf numFmtId="0" fontId="5" fillId="0" borderId="18" xfId="39" applyFont="1" applyBorder="1" applyAlignment="1">
      <alignment horizontal="center" vertical="center"/>
    </xf>
    <xf numFmtId="0" fontId="5" fillId="0" borderId="14" xfId="39" applyFont="1" applyBorder="1" applyAlignment="1">
      <alignment horizontal="center" vertical="center"/>
    </xf>
    <xf numFmtId="0" fontId="5" fillId="0" borderId="11" xfId="39" applyFont="1" applyBorder="1" applyAlignment="1">
      <alignment horizontal="center" vertical="center"/>
    </xf>
    <xf numFmtId="0" fontId="5" fillId="0" borderId="24" xfId="39" applyFont="1" applyBorder="1" applyAlignment="1">
      <alignment horizontal="center" vertical="center" wrapText="1"/>
    </xf>
    <xf numFmtId="0" fontId="5" fillId="0" borderId="19" xfId="39" applyFont="1" applyBorder="1" applyAlignment="1">
      <alignment horizontal="center" vertical="center"/>
    </xf>
    <xf numFmtId="0" fontId="5" fillId="0" borderId="3" xfId="39" applyFont="1" applyBorder="1" applyAlignment="1">
      <alignment horizontal="center" vertical="center"/>
    </xf>
  </cellXfs>
  <cellStyles count="40">
    <cellStyle name="桁区切り" xfId="1" builtinId="6"/>
    <cellStyle name="標準" xfId="0" builtinId="0"/>
    <cellStyle name="標準_o_01" xfId="2"/>
    <cellStyle name="標準_o_02" xfId="3"/>
    <cellStyle name="標準_o_03" xfId="4"/>
    <cellStyle name="標準_o_04老人保健医療" xfId="5"/>
    <cellStyle name="標準_o_05老人保健医療費の状況" xfId="6"/>
    <cellStyle name="標準_o_08医療費助成額の状況" xfId="7"/>
    <cellStyle name="標準_o_09" xfId="8"/>
    <cellStyle name="標準_o_10" xfId="9"/>
    <cellStyle name="標準_o_11" xfId="10"/>
    <cellStyle name="標準_o_13" xfId="11"/>
    <cellStyle name="標準_o_17" xfId="15"/>
    <cellStyle name="標準_o_18" xfId="16"/>
    <cellStyle name="標準_o_19" xfId="17"/>
    <cellStyle name="標準_o_20" xfId="18"/>
    <cellStyle name="標準_o_21" xfId="19"/>
    <cellStyle name="標準_o_22乳幼児医療費助成" xfId="20"/>
    <cellStyle name="標準_o_23母子家庭医療費助成" xfId="21"/>
    <cellStyle name="標準_o_24心身障害者医療費助成" xfId="22"/>
    <cellStyle name="標準_o_25高齢重度心身障害者医療費助成" xfId="23"/>
    <cellStyle name="標準_o_26父子家庭医療費助成" xfId="24"/>
    <cellStyle name="標準_o_27高額療養費貸付基金運用状況" xfId="25"/>
    <cellStyle name="標準_o_28" xfId="26"/>
    <cellStyle name="標準_o_29" xfId="27"/>
    <cellStyle name="標準_o_30" xfId="28"/>
    <cellStyle name="標準_o_31" xfId="29"/>
    <cellStyle name="標準_o_32" xfId="30"/>
    <cellStyle name="標準_o_33拠出制国民年金適用・保険料検認状況" xfId="31"/>
    <cellStyle name="標準_o_34拠出制国民年金給付状況" xfId="32"/>
    <cellStyle name="標準_o_35基礎年金給付状況" xfId="33"/>
    <cellStyle name="標準_o_36福祉年金給付状況" xfId="34"/>
    <cellStyle name="標準_o_37" xfId="35"/>
    <cellStyle name="標準_o_38" xfId="36"/>
    <cellStyle name="標準_o_39国民健康保険の状況" xfId="37"/>
    <cellStyle name="標準_o_40国民健康保険の状況" xfId="38"/>
    <cellStyle name="標準_o_41国民健康保険の状況" xfId="39"/>
    <cellStyle name="標準_o_介護１" xfId="12"/>
    <cellStyle name="標準_o_介護3" xfId="14"/>
    <cellStyle name="標準_統計原稿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A40"/>
  <sheetViews>
    <sheetView showGridLines="0" topLeftCell="B1" zoomScaleNormal="100" zoomScaleSheetLayoutView="85" workbookViewId="0">
      <selection activeCell="M1" sqref="M1"/>
    </sheetView>
  </sheetViews>
  <sheetFormatPr defaultRowHeight="16.5" customHeight="1" x14ac:dyDescent="0.15"/>
  <cols>
    <col min="1" max="1" width="14.125" style="31" customWidth="1"/>
    <col min="2" max="3" width="11" style="1" customWidth="1"/>
    <col min="4" max="4" width="11" style="31" customWidth="1"/>
    <col min="5" max="6" width="11" style="1" customWidth="1"/>
    <col min="7" max="7" width="12.5" style="2" customWidth="1"/>
    <col min="8" max="9" width="10.75" style="1" customWidth="1"/>
    <col min="10" max="10" width="14.625" style="1" customWidth="1"/>
    <col min="11" max="12" width="10.75" style="1" customWidth="1"/>
    <col min="13" max="13" width="13.25" style="1" customWidth="1"/>
    <col min="14" max="26" width="9" style="31"/>
    <col min="27" max="27" width="12.625" style="31" customWidth="1"/>
    <col min="28" max="16384" width="9" style="31"/>
  </cols>
  <sheetData>
    <row r="1" spans="1:27" ht="16.5" customHeight="1" x14ac:dyDescent="0.15">
      <c r="A1" s="81" t="s">
        <v>105</v>
      </c>
      <c r="D1" s="82"/>
      <c r="M1" s="19" t="s">
        <v>118</v>
      </c>
    </row>
    <row r="2" spans="1:27" ht="3.95" customHeight="1" thickBot="1" x14ac:dyDescent="0.2">
      <c r="A2" s="83"/>
      <c r="B2" s="84"/>
      <c r="C2" s="84"/>
      <c r="D2" s="83"/>
      <c r="E2" s="84"/>
      <c r="F2" s="84"/>
      <c r="G2" s="84"/>
      <c r="H2" s="84"/>
      <c r="I2" s="84"/>
      <c r="J2" s="84"/>
      <c r="K2" s="84"/>
      <c r="L2" s="84"/>
      <c r="M2" s="84"/>
    </row>
    <row r="3" spans="1:27" ht="16.5" customHeight="1" x14ac:dyDescent="0.15">
      <c r="A3" s="695" t="s">
        <v>213</v>
      </c>
      <c r="B3" s="693" t="s">
        <v>223</v>
      </c>
      <c r="C3" s="694"/>
      <c r="D3" s="85" t="s">
        <v>87</v>
      </c>
      <c r="E3" s="86" t="s">
        <v>11</v>
      </c>
      <c r="F3" s="87"/>
      <c r="G3" s="87"/>
      <c r="H3" s="86" t="s">
        <v>88</v>
      </c>
      <c r="I3" s="86"/>
      <c r="J3" s="88"/>
      <c r="K3" s="89" t="s">
        <v>89</v>
      </c>
      <c r="L3" s="87"/>
      <c r="M3" s="87"/>
    </row>
    <row r="4" spans="1:27" ht="16.5" customHeight="1" x14ac:dyDescent="0.15">
      <c r="A4" s="696"/>
      <c r="B4" s="90" t="s">
        <v>133</v>
      </c>
      <c r="C4" s="90" t="s">
        <v>134</v>
      </c>
      <c r="D4" s="91" t="s">
        <v>227</v>
      </c>
      <c r="E4" s="90" t="s">
        <v>202</v>
      </c>
      <c r="F4" s="90" t="s">
        <v>134</v>
      </c>
      <c r="G4" s="92" t="s">
        <v>22</v>
      </c>
      <c r="H4" s="90" t="s">
        <v>135</v>
      </c>
      <c r="I4" s="92" t="s">
        <v>134</v>
      </c>
      <c r="J4" s="93" t="s">
        <v>22</v>
      </c>
      <c r="K4" s="93" t="s">
        <v>135</v>
      </c>
      <c r="L4" s="90" t="s">
        <v>134</v>
      </c>
      <c r="M4" s="92" t="s">
        <v>22</v>
      </c>
    </row>
    <row r="5" spans="1:27" ht="6.75" customHeight="1" x14ac:dyDescent="0.15">
      <c r="A5" s="94"/>
    </row>
    <row r="6" spans="1:27" ht="16.5" customHeight="1" x14ac:dyDescent="0.15">
      <c r="A6" s="26" t="s">
        <v>136</v>
      </c>
      <c r="B6" s="19">
        <f>E6/12</f>
        <v>2331.8333333333335</v>
      </c>
      <c r="C6" s="19">
        <f>F6/12</f>
        <v>2993.1666666666665</v>
      </c>
      <c r="D6" s="95">
        <v>8.1</v>
      </c>
      <c r="E6" s="1">
        <v>27982</v>
      </c>
      <c r="F6" s="1">
        <v>35918</v>
      </c>
      <c r="G6" s="2">
        <f>J6+M6+D17+G17+J17+L17+C28+E28+G28</f>
        <v>4992089</v>
      </c>
      <c r="H6" s="19">
        <v>26408</v>
      </c>
      <c r="I6" s="19">
        <v>34191</v>
      </c>
      <c r="J6" s="19">
        <v>1825030</v>
      </c>
      <c r="K6" s="19">
        <v>23758</v>
      </c>
      <c r="L6" s="19">
        <v>30749</v>
      </c>
      <c r="M6" s="19">
        <v>669785</v>
      </c>
    </row>
    <row r="7" spans="1:27" ht="16.5" customHeight="1" x14ac:dyDescent="0.15">
      <c r="A7" s="26" t="s">
        <v>137</v>
      </c>
      <c r="B7" s="19">
        <f t="shared" ref="B7:C10" si="0">E7/12</f>
        <v>2476.0833333333335</v>
      </c>
      <c r="C7" s="19">
        <f t="shared" si="0"/>
        <v>3156.3333333333335</v>
      </c>
      <c r="D7" s="95">
        <v>8.5</v>
      </c>
      <c r="E7" s="1">
        <v>29713</v>
      </c>
      <c r="F7" s="1">
        <v>37876</v>
      </c>
      <c r="G7" s="2">
        <f>J7+M7+D18+G18+J18+L18+C29+E29+G29</f>
        <v>5315751</v>
      </c>
      <c r="H7" s="1">
        <v>28094</v>
      </c>
      <c r="I7" s="1">
        <v>36050</v>
      </c>
      <c r="J7" s="1">
        <v>1866821</v>
      </c>
      <c r="K7" s="1">
        <v>25534</v>
      </c>
      <c r="L7" s="1">
        <v>32724</v>
      </c>
      <c r="M7" s="1">
        <v>730794</v>
      </c>
    </row>
    <row r="8" spans="1:27" ht="16.5" customHeight="1" x14ac:dyDescent="0.15">
      <c r="A8" s="26" t="s">
        <v>138</v>
      </c>
      <c r="B8" s="19">
        <f t="shared" si="0"/>
        <v>2590.8333333333335</v>
      </c>
      <c r="C8" s="19">
        <f t="shared" si="0"/>
        <v>3246.25</v>
      </c>
      <c r="D8" s="95">
        <v>8.6999999999999993</v>
      </c>
      <c r="E8" s="1">
        <v>31090</v>
      </c>
      <c r="F8" s="1">
        <v>38955</v>
      </c>
      <c r="G8" s="2">
        <f>J8+M8+D19+G19+J19+L19+C30+E30+G30</f>
        <v>5718151</v>
      </c>
      <c r="H8" s="1">
        <v>29440</v>
      </c>
      <c r="I8" s="1">
        <v>37089</v>
      </c>
      <c r="J8" s="1">
        <v>1934836</v>
      </c>
      <c r="K8" s="1">
        <v>26781</v>
      </c>
      <c r="L8" s="19">
        <v>33628</v>
      </c>
      <c r="M8" s="19">
        <v>764379</v>
      </c>
    </row>
    <row r="9" spans="1:27" ht="16.5" customHeight="1" x14ac:dyDescent="0.15">
      <c r="A9" s="26" t="s">
        <v>139</v>
      </c>
      <c r="B9" s="19">
        <f t="shared" si="0"/>
        <v>2669.75</v>
      </c>
      <c r="C9" s="19">
        <f t="shared" si="0"/>
        <v>3306.5833333333335</v>
      </c>
      <c r="D9" s="96">
        <v>8.9</v>
      </c>
      <c r="E9" s="1">
        <v>32037</v>
      </c>
      <c r="F9" s="1">
        <v>39679</v>
      </c>
      <c r="G9" s="2">
        <v>5736678</v>
      </c>
      <c r="H9" s="19">
        <v>30063</v>
      </c>
      <c r="I9" s="19">
        <v>37508</v>
      </c>
      <c r="J9" s="1">
        <v>1932564</v>
      </c>
      <c r="K9" s="1">
        <v>27630</v>
      </c>
      <c r="L9" s="1">
        <v>34271</v>
      </c>
      <c r="M9" s="1">
        <v>794609</v>
      </c>
      <c r="P9" s="55">
        <v>1932564</v>
      </c>
      <c r="Q9" s="55">
        <v>22090</v>
      </c>
      <c r="R9" s="56">
        <v>222423</v>
      </c>
      <c r="S9" s="55">
        <v>794609</v>
      </c>
      <c r="T9" s="55">
        <v>2686529</v>
      </c>
      <c r="U9" s="58">
        <v>879</v>
      </c>
      <c r="V9" s="58">
        <v>9866</v>
      </c>
      <c r="W9" s="55">
        <v>4303</v>
      </c>
      <c r="X9" s="56">
        <v>63415</v>
      </c>
      <c r="Y9" s="62">
        <f>SUM(P9:X9)</f>
        <v>5736678</v>
      </c>
      <c r="AA9" s="62">
        <f>SUM(P9:Z9)</f>
        <v>11473356</v>
      </c>
    </row>
    <row r="10" spans="1:27" ht="16.5" customHeight="1" x14ac:dyDescent="0.15">
      <c r="A10" s="27" t="s">
        <v>140</v>
      </c>
      <c r="B10" s="25">
        <f t="shared" si="0"/>
        <v>2786.1666666666665</v>
      </c>
      <c r="C10" s="5">
        <f t="shared" si="0"/>
        <v>3405.4166666666665</v>
      </c>
      <c r="D10" s="97">
        <v>9.1999999999999993</v>
      </c>
      <c r="E10" s="6">
        <v>33434</v>
      </c>
      <c r="F10" s="6">
        <v>40865</v>
      </c>
      <c r="G10" s="6">
        <f>J10+M10+D21+G21+J21+L21+C32+E32+G32</f>
        <v>5829772</v>
      </c>
      <c r="H10" s="5">
        <v>30886</v>
      </c>
      <c r="I10" s="5">
        <v>38153</v>
      </c>
      <c r="J10" s="6">
        <v>1986734</v>
      </c>
      <c r="K10" s="6">
        <v>28848</v>
      </c>
      <c r="L10" s="6">
        <v>35230</v>
      </c>
      <c r="M10" s="6">
        <v>837334</v>
      </c>
      <c r="P10" s="31">
        <v>1932564</v>
      </c>
      <c r="Q10" s="31">
        <v>22090</v>
      </c>
      <c r="R10" s="31">
        <v>222423</v>
      </c>
      <c r="S10" s="31">
        <v>794609</v>
      </c>
      <c r="T10" s="31">
        <v>2686529</v>
      </c>
      <c r="U10" s="31">
        <v>879</v>
      </c>
      <c r="V10" s="31">
        <v>9866</v>
      </c>
      <c r="W10" s="31">
        <v>4303</v>
      </c>
      <c r="X10" s="31">
        <v>63415</v>
      </c>
      <c r="Y10" s="31">
        <f>SUM(P10:X10)</f>
        <v>5736678</v>
      </c>
      <c r="AA10" s="31">
        <f>SUM(P10:Z10)</f>
        <v>11473356</v>
      </c>
    </row>
    <row r="11" spans="1:27" ht="16.5" customHeight="1" x14ac:dyDescent="0.15">
      <c r="A11" s="98"/>
      <c r="B11" s="2"/>
      <c r="C11" s="2"/>
      <c r="D11" s="2"/>
      <c r="E11" s="2"/>
      <c r="F11" s="2"/>
      <c r="H11" s="2"/>
      <c r="I11" s="2"/>
      <c r="J11" s="2"/>
      <c r="K11" s="2"/>
      <c r="L11" s="2"/>
      <c r="M11" s="2"/>
    </row>
    <row r="12" spans="1:27" ht="3.95" customHeight="1" x14ac:dyDescent="0.15"/>
    <row r="13" spans="1:27" ht="16.5" customHeight="1" thickBot="1" x14ac:dyDescent="0.2">
      <c r="A13" s="83"/>
      <c r="B13" s="84"/>
      <c r="C13" s="84"/>
      <c r="D13" s="83"/>
      <c r="E13" s="84"/>
      <c r="F13" s="84"/>
      <c r="G13" s="84"/>
      <c r="H13" s="84"/>
      <c r="I13" s="84"/>
      <c r="J13" s="84"/>
      <c r="K13" s="84"/>
      <c r="L13" s="84"/>
      <c r="M13" s="2"/>
      <c r="P13" s="1"/>
    </row>
    <row r="14" spans="1:27" ht="16.5" customHeight="1" x14ac:dyDescent="0.15">
      <c r="A14" s="695" t="s">
        <v>213</v>
      </c>
      <c r="B14" s="86" t="s">
        <v>90</v>
      </c>
      <c r="C14" s="86"/>
      <c r="D14" s="99"/>
      <c r="E14" s="88" t="s">
        <v>91</v>
      </c>
      <c r="F14" s="88"/>
      <c r="G14" s="100"/>
      <c r="H14" s="88" t="s">
        <v>92</v>
      </c>
      <c r="I14" s="88"/>
      <c r="J14" s="88"/>
      <c r="K14" s="88" t="s">
        <v>93</v>
      </c>
      <c r="L14" s="89"/>
      <c r="M14" s="2"/>
      <c r="P14" s="55"/>
      <c r="Q14" s="55"/>
      <c r="R14" s="55">
        <v>22090</v>
      </c>
      <c r="S14" s="55"/>
      <c r="T14" s="55"/>
      <c r="U14" s="56">
        <v>222423</v>
      </c>
      <c r="V14" s="55"/>
      <c r="W14" s="55"/>
      <c r="X14" s="55">
        <v>2686529</v>
      </c>
      <c r="Y14" s="58"/>
      <c r="Z14" s="58">
        <v>879</v>
      </c>
      <c r="AA14" s="62">
        <f>SUM(R14:Z14)</f>
        <v>2931921</v>
      </c>
    </row>
    <row r="15" spans="1:27" ht="15.75" customHeight="1" x14ac:dyDescent="0.15">
      <c r="A15" s="697"/>
      <c r="B15" s="90" t="s">
        <v>135</v>
      </c>
      <c r="C15" s="90" t="s">
        <v>134</v>
      </c>
      <c r="D15" s="101" t="s">
        <v>22</v>
      </c>
      <c r="E15" s="90" t="s">
        <v>135</v>
      </c>
      <c r="F15" s="90" t="s">
        <v>134</v>
      </c>
      <c r="G15" s="102" t="s">
        <v>22</v>
      </c>
      <c r="H15" s="90" t="s">
        <v>135</v>
      </c>
      <c r="I15" s="90" t="s">
        <v>134</v>
      </c>
      <c r="J15" s="90" t="s">
        <v>22</v>
      </c>
      <c r="K15" s="90" t="s">
        <v>134</v>
      </c>
      <c r="L15" s="103" t="s">
        <v>22</v>
      </c>
      <c r="P15" s="1"/>
      <c r="R15" s="31">
        <v>22090</v>
      </c>
      <c r="U15" s="31">
        <v>222423</v>
      </c>
      <c r="X15" s="31">
        <v>2686529</v>
      </c>
      <c r="Z15" s="31">
        <v>879</v>
      </c>
      <c r="AA15" s="31">
        <f>SUM(R15:Z15)</f>
        <v>2931921</v>
      </c>
    </row>
    <row r="16" spans="1:27" ht="6.75" customHeight="1" x14ac:dyDescent="0.15">
      <c r="A16" s="94"/>
      <c r="D16" s="2"/>
      <c r="G16" s="104"/>
      <c r="P16" s="1"/>
    </row>
    <row r="17" spans="1:27" ht="16.5" customHeight="1" x14ac:dyDescent="0.15">
      <c r="A17" s="26" t="s">
        <v>136</v>
      </c>
      <c r="B17" s="1">
        <v>1336</v>
      </c>
      <c r="C17" s="1">
        <v>2061</v>
      </c>
      <c r="D17" s="1">
        <v>23799</v>
      </c>
      <c r="E17" s="19">
        <v>5676</v>
      </c>
      <c r="F17" s="19">
        <v>5908</v>
      </c>
      <c r="G17" s="4">
        <v>146312</v>
      </c>
      <c r="H17" s="1">
        <v>25642</v>
      </c>
      <c r="I17" s="1">
        <v>32532</v>
      </c>
      <c r="J17" s="1">
        <v>2237480</v>
      </c>
      <c r="K17" s="19">
        <v>7</v>
      </c>
      <c r="L17" s="19">
        <v>1018</v>
      </c>
      <c r="P17" s="1"/>
    </row>
    <row r="18" spans="1:27" ht="16.5" customHeight="1" x14ac:dyDescent="0.15">
      <c r="A18" s="26" t="s">
        <v>137</v>
      </c>
      <c r="B18" s="1">
        <v>1327</v>
      </c>
      <c r="C18" s="1">
        <v>2005</v>
      </c>
      <c r="D18" s="1">
        <v>23473</v>
      </c>
      <c r="E18" s="19">
        <v>6535</v>
      </c>
      <c r="F18" s="19">
        <v>6712</v>
      </c>
      <c r="G18" s="4">
        <v>189713</v>
      </c>
      <c r="H18" s="1">
        <v>27706</v>
      </c>
      <c r="I18" s="1">
        <v>34753</v>
      </c>
      <c r="J18" s="1">
        <v>2421667</v>
      </c>
      <c r="K18" s="1">
        <v>7</v>
      </c>
      <c r="L18" s="1">
        <v>804</v>
      </c>
      <c r="P18" s="58"/>
      <c r="Q18" s="58">
        <v>9866</v>
      </c>
      <c r="R18" s="55"/>
      <c r="S18" s="55">
        <v>4303</v>
      </c>
      <c r="T18" s="55"/>
      <c r="U18" s="56">
        <v>63415</v>
      </c>
      <c r="AA18" s="62">
        <f>SUM(Q18:Z18)</f>
        <v>77584</v>
      </c>
    </row>
    <row r="19" spans="1:27" ht="16.5" customHeight="1" x14ac:dyDescent="0.15">
      <c r="A19" s="26" t="s">
        <v>138</v>
      </c>
      <c r="B19" s="1">
        <v>1207</v>
      </c>
      <c r="C19" s="1">
        <v>1871</v>
      </c>
      <c r="D19" s="1">
        <v>22921</v>
      </c>
      <c r="E19" s="19">
        <v>7463</v>
      </c>
      <c r="F19" s="19">
        <v>7642</v>
      </c>
      <c r="G19" s="4">
        <v>216426</v>
      </c>
      <c r="H19" s="1">
        <v>29187</v>
      </c>
      <c r="I19" s="1">
        <v>36177</v>
      </c>
      <c r="J19" s="1">
        <v>2697920</v>
      </c>
      <c r="K19" s="1">
        <v>8</v>
      </c>
      <c r="L19" s="1">
        <v>631</v>
      </c>
      <c r="P19" s="1"/>
      <c r="Q19" s="31">
        <v>9866</v>
      </c>
      <c r="S19" s="31">
        <v>4303</v>
      </c>
      <c r="U19" s="31">
        <v>63415</v>
      </c>
      <c r="AA19" s="31">
        <f>SUM(Q19:Z19)</f>
        <v>77584</v>
      </c>
    </row>
    <row r="20" spans="1:27" ht="16.5" customHeight="1" x14ac:dyDescent="0.15">
      <c r="A20" s="26" t="s">
        <v>139</v>
      </c>
      <c r="B20" s="1">
        <v>1181</v>
      </c>
      <c r="C20" s="1">
        <v>1854</v>
      </c>
      <c r="D20" s="1">
        <v>22090</v>
      </c>
      <c r="E20" s="1">
        <v>8321</v>
      </c>
      <c r="F20" s="1">
        <v>8514</v>
      </c>
      <c r="G20" s="2">
        <v>222423</v>
      </c>
      <c r="H20" s="1">
        <v>30157</v>
      </c>
      <c r="I20" s="1">
        <v>36824</v>
      </c>
      <c r="J20" s="1">
        <v>2686529</v>
      </c>
      <c r="K20" s="19">
        <v>6</v>
      </c>
      <c r="L20" s="19">
        <v>879</v>
      </c>
      <c r="P20" s="1"/>
    </row>
    <row r="21" spans="1:27" ht="16.5" customHeight="1" x14ac:dyDescent="0.15">
      <c r="A21" s="27" t="s">
        <v>140</v>
      </c>
      <c r="B21" s="6">
        <v>1152</v>
      </c>
      <c r="C21" s="6">
        <v>1729</v>
      </c>
      <c r="D21" s="6">
        <v>20654</v>
      </c>
      <c r="E21" s="6">
        <v>8981</v>
      </c>
      <c r="F21" s="6">
        <v>9206</v>
      </c>
      <c r="G21" s="6">
        <v>229961</v>
      </c>
      <c r="H21" s="6">
        <v>31254</v>
      </c>
      <c r="I21" s="6">
        <v>37789</v>
      </c>
      <c r="J21" s="6">
        <v>2679484</v>
      </c>
      <c r="K21" s="5">
        <v>3</v>
      </c>
      <c r="L21" s="5">
        <v>561</v>
      </c>
      <c r="AA21" s="62">
        <f>SUM(AA9:AA20)</f>
        <v>28965722</v>
      </c>
    </row>
    <row r="22" spans="1:27" ht="3.95" customHeight="1" x14ac:dyDescent="0.15">
      <c r="B22" s="2"/>
      <c r="C22" s="2"/>
      <c r="D22" s="2"/>
      <c r="E22" s="2"/>
      <c r="F22" s="2"/>
      <c r="H22" s="2"/>
      <c r="I22" s="2"/>
      <c r="J22" s="2"/>
      <c r="K22" s="2"/>
      <c r="L22" s="2"/>
    </row>
    <row r="24" spans="1:27" ht="16.5" customHeight="1" thickBot="1" x14ac:dyDescent="0.2">
      <c r="A24" s="105"/>
    </row>
    <row r="25" spans="1:27" ht="16.5" customHeight="1" x14ac:dyDescent="0.15">
      <c r="A25" s="695" t="s">
        <v>213</v>
      </c>
      <c r="B25" s="99" t="s">
        <v>94</v>
      </c>
      <c r="C25" s="99"/>
      <c r="D25" s="87" t="s">
        <v>95</v>
      </c>
      <c r="E25" s="99"/>
      <c r="F25" s="99" t="s">
        <v>96</v>
      </c>
      <c r="G25" s="87"/>
    </row>
    <row r="26" spans="1:27" ht="16.5" customHeight="1" x14ac:dyDescent="0.15">
      <c r="A26" s="697"/>
      <c r="B26" s="90" t="s">
        <v>134</v>
      </c>
      <c r="C26" s="90" t="s">
        <v>22</v>
      </c>
      <c r="D26" s="92" t="s">
        <v>134</v>
      </c>
      <c r="E26" s="93" t="s">
        <v>22</v>
      </c>
      <c r="F26" s="90" t="s">
        <v>134</v>
      </c>
      <c r="G26" s="92" t="s">
        <v>22</v>
      </c>
    </row>
    <row r="27" spans="1:27" ht="6.75" customHeight="1" x14ac:dyDescent="0.15">
      <c r="A27" s="94"/>
      <c r="D27" s="1"/>
      <c r="G27" s="106"/>
    </row>
    <row r="28" spans="1:27" ht="16.5" customHeight="1" x14ac:dyDescent="0.15">
      <c r="A28" s="26" t="s">
        <v>136</v>
      </c>
      <c r="B28" s="19">
        <v>671</v>
      </c>
      <c r="C28" s="19">
        <v>9142</v>
      </c>
      <c r="D28" s="19">
        <v>59</v>
      </c>
      <c r="E28" s="19">
        <v>4642</v>
      </c>
      <c r="F28" s="1">
        <v>481</v>
      </c>
      <c r="G28" s="2">
        <v>74881</v>
      </c>
    </row>
    <row r="29" spans="1:27" ht="16.5" customHeight="1" x14ac:dyDescent="0.15">
      <c r="A29" s="26" t="s">
        <v>137</v>
      </c>
      <c r="B29" s="19">
        <v>696</v>
      </c>
      <c r="C29" s="19">
        <v>10333</v>
      </c>
      <c r="D29" s="1">
        <v>65</v>
      </c>
      <c r="E29" s="1">
        <v>5516</v>
      </c>
      <c r="F29" s="1">
        <v>441</v>
      </c>
      <c r="G29" s="2">
        <v>66630</v>
      </c>
    </row>
    <row r="30" spans="1:27" ht="16.5" customHeight="1" x14ac:dyDescent="0.15">
      <c r="A30" s="26" t="s">
        <v>138</v>
      </c>
      <c r="B30" s="19">
        <v>706</v>
      </c>
      <c r="C30" s="19">
        <v>10135</v>
      </c>
      <c r="D30" s="19">
        <v>74</v>
      </c>
      <c r="E30" s="19">
        <v>7489</v>
      </c>
      <c r="F30" s="1">
        <v>407</v>
      </c>
      <c r="G30" s="2">
        <v>63414</v>
      </c>
    </row>
    <row r="31" spans="1:27" ht="16.5" customHeight="1" x14ac:dyDescent="0.15">
      <c r="A31" s="26" t="s">
        <v>139</v>
      </c>
      <c r="B31" s="19">
        <v>725</v>
      </c>
      <c r="C31" s="19">
        <v>9866</v>
      </c>
      <c r="D31" s="1">
        <v>48</v>
      </c>
      <c r="E31" s="1">
        <v>4303</v>
      </c>
      <c r="F31" s="1">
        <v>397</v>
      </c>
      <c r="G31" s="2">
        <v>63415</v>
      </c>
    </row>
    <row r="32" spans="1:27" ht="16.5" customHeight="1" x14ac:dyDescent="0.15">
      <c r="A32" s="27" t="s">
        <v>140</v>
      </c>
      <c r="B32" s="5">
        <v>763</v>
      </c>
      <c r="C32" s="5">
        <v>10285</v>
      </c>
      <c r="D32" s="6">
        <v>90</v>
      </c>
      <c r="E32" s="6">
        <v>6672</v>
      </c>
      <c r="F32" s="6">
        <v>369</v>
      </c>
      <c r="G32" s="6">
        <v>58087</v>
      </c>
    </row>
    <row r="33" spans="1:12" ht="16.5" customHeight="1" x14ac:dyDescent="0.15">
      <c r="A33" s="107" t="s">
        <v>222</v>
      </c>
      <c r="B33" s="45"/>
      <c r="C33" s="45"/>
    </row>
    <row r="34" spans="1:12" ht="16.5" customHeight="1" x14ac:dyDescent="0.15">
      <c r="A34" s="31" t="s">
        <v>203</v>
      </c>
    </row>
    <row r="36" spans="1:12" ht="16.5" customHeight="1" x14ac:dyDescent="0.15">
      <c r="A36" s="57"/>
      <c r="B36" s="55"/>
      <c r="C36" s="55"/>
      <c r="D36" s="57"/>
      <c r="E36" s="55"/>
      <c r="F36" s="55"/>
      <c r="G36" s="56"/>
      <c r="H36" s="55"/>
      <c r="I36" s="55"/>
      <c r="J36" s="55"/>
      <c r="K36" s="55"/>
      <c r="L36" s="55"/>
    </row>
    <row r="37" spans="1:12" ht="16.5" customHeight="1" x14ac:dyDescent="0.15">
      <c r="A37" s="57"/>
      <c r="B37" s="55"/>
      <c r="C37" s="55"/>
      <c r="D37" s="57"/>
      <c r="E37" s="55"/>
      <c r="F37" s="55"/>
      <c r="G37" s="56"/>
      <c r="H37" s="55"/>
      <c r="I37" s="55"/>
      <c r="J37" s="55"/>
      <c r="K37" s="55"/>
      <c r="L37" s="55"/>
    </row>
    <row r="38" spans="1:12" ht="16.5" customHeight="1" x14ac:dyDescent="0.15">
      <c r="A38" s="57"/>
      <c r="B38" s="55"/>
      <c r="C38" s="55"/>
      <c r="D38" s="57"/>
      <c r="E38" s="55"/>
      <c r="F38" s="55"/>
      <c r="G38" s="56"/>
      <c r="H38" s="55"/>
      <c r="I38" s="55"/>
      <c r="J38" s="55"/>
      <c r="K38" s="55"/>
      <c r="L38" s="55"/>
    </row>
    <row r="39" spans="1:12" ht="16.5" customHeight="1" x14ac:dyDescent="0.15">
      <c r="A39" s="57"/>
      <c r="B39" s="55"/>
      <c r="C39" s="55"/>
      <c r="D39" s="57"/>
      <c r="E39" s="55"/>
      <c r="F39" s="55"/>
      <c r="G39" s="56"/>
      <c r="H39" s="55"/>
      <c r="I39" s="55"/>
      <c r="J39" s="55"/>
      <c r="K39" s="55"/>
      <c r="L39" s="55"/>
    </row>
    <row r="40" spans="1:12" ht="16.5" customHeight="1" x14ac:dyDescent="0.15">
      <c r="A40" s="57"/>
      <c r="B40" s="55"/>
      <c r="C40" s="55"/>
      <c r="D40" s="57"/>
      <c r="E40" s="55"/>
      <c r="F40" s="55"/>
      <c r="G40" s="56"/>
      <c r="H40" s="55"/>
      <c r="I40" s="55"/>
      <c r="J40" s="55"/>
      <c r="K40" s="55"/>
      <c r="L40" s="55"/>
    </row>
  </sheetData>
  <mergeCells count="4">
    <mergeCell ref="B3:C3"/>
    <mergeCell ref="A3:A4"/>
    <mergeCell ref="A14:A15"/>
    <mergeCell ref="A25:A26"/>
  </mergeCells>
  <phoneticPr fontId="0"/>
  <pageMargins left="0.74803149606299213" right="0.74803149606299213" top="0.98425196850393704" bottom="0.98425196850393704" header="0.51181102362204722" footer="0.51181102362204722"/>
  <pageSetup paperSize="9" orientation="portrait" horizontalDpi="360" verticalDpi="360" r:id="rId1"/>
  <headerFooter alignWithMargins="0"/>
  <colBreaks count="1" manualBreakCount="1">
    <brk id="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2"/>
  <sheetViews>
    <sheetView showGridLines="0" zoomScaleNormal="100" zoomScaleSheetLayoutView="100" workbookViewId="0">
      <selection activeCell="M1" sqref="M1"/>
    </sheetView>
  </sheetViews>
  <sheetFormatPr defaultRowHeight="16.5" customHeight="1" x14ac:dyDescent="0.15"/>
  <cols>
    <col min="1" max="3" width="17.5" style="1" customWidth="1"/>
    <col min="4" max="4" width="14.75" style="1" customWidth="1"/>
    <col min="5" max="16384" width="9" style="1"/>
  </cols>
  <sheetData>
    <row r="1" spans="1:4" ht="16.5" customHeight="1" x14ac:dyDescent="0.15">
      <c r="A1" s="206" t="s">
        <v>215</v>
      </c>
      <c r="D1" s="207"/>
    </row>
    <row r="2" spans="1:4" ht="3.95" customHeight="1" thickBot="1" x14ac:dyDescent="0.2">
      <c r="A2" s="84"/>
      <c r="B2" s="84"/>
      <c r="C2" s="84"/>
      <c r="D2" s="84"/>
    </row>
    <row r="3" spans="1:4" ht="23.25" customHeight="1" x14ac:dyDescent="0.15">
      <c r="A3" s="208" t="s">
        <v>130</v>
      </c>
      <c r="B3" s="90" t="s">
        <v>37</v>
      </c>
      <c r="C3" s="90" t="s">
        <v>108</v>
      </c>
      <c r="D3" s="209" t="s">
        <v>109</v>
      </c>
    </row>
    <row r="4" spans="1:4" ht="6" customHeight="1" x14ac:dyDescent="0.15">
      <c r="A4" s="198"/>
      <c r="D4" s="2"/>
    </row>
    <row r="5" spans="1:4" ht="16.5" customHeight="1" x14ac:dyDescent="0.15">
      <c r="A5" s="26" t="s">
        <v>136</v>
      </c>
      <c r="B5" s="1">
        <v>18</v>
      </c>
      <c r="C5" s="1">
        <v>8</v>
      </c>
      <c r="D5" s="2">
        <v>60</v>
      </c>
    </row>
    <row r="6" spans="1:4" ht="15.75" customHeight="1" x14ac:dyDescent="0.15">
      <c r="A6" s="26" t="s">
        <v>137</v>
      </c>
      <c r="B6" s="1">
        <v>18</v>
      </c>
      <c r="C6" s="1">
        <v>5</v>
      </c>
      <c r="D6" s="2">
        <v>33</v>
      </c>
    </row>
    <row r="7" spans="1:4" ht="16.5" customHeight="1" x14ac:dyDescent="0.15">
      <c r="A7" s="26" t="s">
        <v>138</v>
      </c>
      <c r="B7" s="1">
        <v>18</v>
      </c>
      <c r="C7" s="1">
        <v>7</v>
      </c>
      <c r="D7" s="2">
        <v>56</v>
      </c>
    </row>
    <row r="8" spans="1:4" ht="16.5" customHeight="1" x14ac:dyDescent="0.15">
      <c r="A8" s="26" t="s">
        <v>139</v>
      </c>
      <c r="B8" s="1">
        <v>4</v>
      </c>
      <c r="C8" s="1">
        <v>5</v>
      </c>
      <c r="D8" s="2">
        <v>42</v>
      </c>
    </row>
    <row r="9" spans="1:4" ht="16.5" customHeight="1" x14ac:dyDescent="0.15">
      <c r="A9" s="27" t="s">
        <v>140</v>
      </c>
      <c r="B9" s="5" t="s">
        <v>192</v>
      </c>
      <c r="C9" s="5" t="s">
        <v>192</v>
      </c>
      <c r="D9" s="5" t="s">
        <v>122</v>
      </c>
    </row>
    <row r="10" spans="1:4" ht="16.5" customHeight="1" x14ac:dyDescent="0.15">
      <c r="A10" s="1" t="s">
        <v>126</v>
      </c>
    </row>
    <row r="11" spans="1:4" ht="16.5" customHeight="1" x14ac:dyDescent="0.15">
      <c r="A11" s="1" t="s">
        <v>110</v>
      </c>
    </row>
    <row r="12" spans="1:4" ht="16.5" customHeight="1" x14ac:dyDescent="0.15">
      <c r="A12" s="1" t="s">
        <v>191</v>
      </c>
    </row>
  </sheetData>
  <phoneticPr fontId="0"/>
  <pageMargins left="0.74803149606299213" right="0.74803149606299213" top="0.98425196850393704" bottom="0.98425196850393704" header="0.51181102362204722" footer="0.51181102362204722"/>
  <pageSetup paperSize="9" orientation="portrait" horizontalDpi="360" verticalDpi="36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0"/>
  <sheetViews>
    <sheetView showGridLines="0" zoomScaleNormal="100" zoomScaleSheetLayoutView="100" workbookViewId="0">
      <selection activeCell="M1" sqref="M1"/>
    </sheetView>
  </sheetViews>
  <sheetFormatPr defaultRowHeight="16.5" customHeight="1" x14ac:dyDescent="0.15"/>
  <cols>
    <col min="1" max="1" width="11.125" style="41" customWidth="1"/>
    <col min="2" max="4" width="15.625" style="41" customWidth="1"/>
    <col min="5" max="16384" width="9" style="41"/>
  </cols>
  <sheetData>
    <row r="1" spans="1:4" ht="16.5" customHeight="1" x14ac:dyDescent="0.15">
      <c r="A1" s="210" t="s">
        <v>216</v>
      </c>
    </row>
    <row r="2" spans="1:4" ht="3.95" customHeight="1" thickBot="1" x14ac:dyDescent="0.2">
      <c r="A2" s="211"/>
      <c r="B2" s="211"/>
      <c r="C2" s="211"/>
      <c r="D2" s="211"/>
    </row>
    <row r="3" spans="1:4" ht="23.25" customHeight="1" x14ac:dyDescent="0.15">
      <c r="A3" s="208" t="s">
        <v>180</v>
      </c>
      <c r="B3" s="212" t="s">
        <v>37</v>
      </c>
      <c r="C3" s="208" t="s">
        <v>131</v>
      </c>
      <c r="D3" s="213" t="s">
        <v>124</v>
      </c>
    </row>
    <row r="4" spans="1:4" ht="6" customHeight="1" x14ac:dyDescent="0.15">
      <c r="A4" s="214"/>
    </row>
    <row r="5" spans="1:4" ht="16.5" customHeight="1" x14ac:dyDescent="0.15">
      <c r="A5" s="26" t="s">
        <v>181</v>
      </c>
      <c r="B5" s="41">
        <v>10</v>
      </c>
      <c r="C5" s="41">
        <v>210</v>
      </c>
      <c r="D5" s="41">
        <v>144</v>
      </c>
    </row>
    <row r="6" spans="1:4" ht="16.5" customHeight="1" x14ac:dyDescent="0.15">
      <c r="A6" s="26" t="s">
        <v>137</v>
      </c>
      <c r="B6" s="41">
        <v>10</v>
      </c>
      <c r="C6" s="41">
        <v>210</v>
      </c>
      <c r="D6" s="41">
        <v>131</v>
      </c>
    </row>
    <row r="7" spans="1:4" ht="16.5" customHeight="1" x14ac:dyDescent="0.15">
      <c r="A7" s="26" t="s">
        <v>138</v>
      </c>
      <c r="B7" s="41">
        <v>10</v>
      </c>
      <c r="C7" s="41">
        <v>210</v>
      </c>
      <c r="D7" s="41">
        <v>124</v>
      </c>
    </row>
    <row r="8" spans="1:4" ht="16.5" customHeight="1" x14ac:dyDescent="0.15">
      <c r="A8" s="26" t="s">
        <v>139</v>
      </c>
      <c r="B8" s="41">
        <v>9</v>
      </c>
      <c r="C8" s="41">
        <v>210</v>
      </c>
      <c r="D8" s="41">
        <v>107</v>
      </c>
    </row>
    <row r="9" spans="1:4" ht="16.5" customHeight="1" x14ac:dyDescent="0.15">
      <c r="A9" s="27" t="s">
        <v>140</v>
      </c>
      <c r="B9" s="215">
        <v>9</v>
      </c>
      <c r="C9" s="215">
        <v>210</v>
      </c>
      <c r="D9" s="215">
        <v>93</v>
      </c>
    </row>
    <row r="10" spans="1:4" ht="16.5" customHeight="1" x14ac:dyDescent="0.15">
      <c r="A10" s="41" t="s">
        <v>107</v>
      </c>
    </row>
  </sheetData>
  <phoneticPr fontId="0"/>
  <pageMargins left="0.74803149606299213" right="0.74803149606299213" top="0.98425196850393704" bottom="0.98425196850393704" header="0.51181102362204722" footer="0.51181102362204722"/>
  <pageSetup paperSize="9" orientation="portrait" horizontalDpi="360" verticalDpi="36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8"/>
  <sheetViews>
    <sheetView showGridLines="0" zoomScaleNormal="100" zoomScaleSheetLayoutView="100" workbookViewId="0">
      <selection activeCell="M1" sqref="M1"/>
    </sheetView>
  </sheetViews>
  <sheetFormatPr defaultRowHeight="16.5" customHeight="1" x14ac:dyDescent="0.15"/>
  <cols>
    <col min="1" max="6" width="12.625" style="1" customWidth="1"/>
    <col min="7" max="9" width="11.125" style="1" customWidth="1"/>
    <col min="10" max="10" width="10.625" style="1" customWidth="1"/>
    <col min="11" max="13" width="10.625" style="10" customWidth="1"/>
    <col min="14" max="16384" width="9" style="10"/>
  </cols>
  <sheetData>
    <row r="1" spans="1:6" ht="18" customHeight="1" thickBot="1" x14ac:dyDescent="0.2">
      <c r="A1" s="42" t="s">
        <v>218</v>
      </c>
      <c r="F1" s="19" t="s">
        <v>120</v>
      </c>
    </row>
    <row r="2" spans="1:6" ht="34.5" customHeight="1" x14ac:dyDescent="0.15">
      <c r="A2" s="7" t="s">
        <v>217</v>
      </c>
      <c r="B2" s="80" t="s">
        <v>7</v>
      </c>
      <c r="C2" s="80" t="s">
        <v>8</v>
      </c>
      <c r="D2" s="80" t="s">
        <v>9</v>
      </c>
      <c r="E2" s="80" t="s">
        <v>111</v>
      </c>
      <c r="F2" s="11" t="s">
        <v>1</v>
      </c>
    </row>
    <row r="3" spans="1:6" ht="16.5" customHeight="1" x14ac:dyDescent="0.15">
      <c r="A3" s="59" t="s">
        <v>193</v>
      </c>
      <c r="B3" s="60">
        <v>4052</v>
      </c>
      <c r="C3" s="216">
        <v>903</v>
      </c>
      <c r="D3" s="216">
        <v>10696</v>
      </c>
      <c r="E3" s="13">
        <v>625</v>
      </c>
      <c r="F3" s="13">
        <v>16276</v>
      </c>
    </row>
    <row r="4" spans="1:6" ht="16.5" customHeight="1" x14ac:dyDescent="0.15">
      <c r="A4" s="26" t="s">
        <v>137</v>
      </c>
      <c r="B4" s="14">
        <v>4189</v>
      </c>
      <c r="C4" s="15">
        <v>964</v>
      </c>
      <c r="D4" s="15">
        <v>10369</v>
      </c>
      <c r="E4" s="15">
        <v>614</v>
      </c>
      <c r="F4" s="15">
        <v>16136</v>
      </c>
    </row>
    <row r="5" spans="1:6" ht="16.5" customHeight="1" x14ac:dyDescent="0.15">
      <c r="A5" s="26" t="s">
        <v>138</v>
      </c>
      <c r="B5" s="33">
        <v>4143</v>
      </c>
      <c r="C5" s="2">
        <v>1091</v>
      </c>
      <c r="D5" s="2">
        <v>10447</v>
      </c>
      <c r="E5" s="15">
        <v>663</v>
      </c>
      <c r="F5" s="15">
        <v>16344</v>
      </c>
    </row>
    <row r="6" spans="1:6" ht="16.5" customHeight="1" x14ac:dyDescent="0.15">
      <c r="A6" s="26" t="s">
        <v>139</v>
      </c>
      <c r="B6" s="33">
        <v>3876</v>
      </c>
      <c r="C6" s="2">
        <v>1118</v>
      </c>
      <c r="D6" s="2">
        <v>10319</v>
      </c>
      <c r="E6" s="15">
        <v>695</v>
      </c>
      <c r="F6" s="15">
        <v>16008</v>
      </c>
    </row>
    <row r="7" spans="1:6" ht="16.5" customHeight="1" x14ac:dyDescent="0.15">
      <c r="A7" s="27" t="s">
        <v>140</v>
      </c>
      <c r="B7" s="40">
        <v>3865</v>
      </c>
      <c r="C7" s="6">
        <v>1137</v>
      </c>
      <c r="D7" s="6">
        <v>8266</v>
      </c>
      <c r="E7" s="6">
        <v>718</v>
      </c>
      <c r="F7" s="16">
        <v>13986</v>
      </c>
    </row>
    <row r="8" spans="1:6" ht="16.5" customHeight="1" x14ac:dyDescent="0.15">
      <c r="A8" s="1" t="s">
        <v>127</v>
      </c>
    </row>
  </sheetData>
  <phoneticPr fontId="2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0"/>
  <sheetViews>
    <sheetView showGridLines="0" zoomScaleNormal="100" zoomScaleSheetLayoutView="100" workbookViewId="0">
      <selection activeCell="M1" sqref="M1"/>
    </sheetView>
  </sheetViews>
  <sheetFormatPr defaultRowHeight="15" customHeight="1" x14ac:dyDescent="0.15"/>
  <cols>
    <col min="1" max="10" width="12.625" style="1" customWidth="1"/>
    <col min="11" max="11" width="10.625" style="1" customWidth="1"/>
    <col min="12" max="14" width="10.625" style="10" customWidth="1"/>
    <col min="15" max="16384" width="9" style="10"/>
  </cols>
  <sheetData>
    <row r="1" spans="1:12" ht="18" customHeight="1" x14ac:dyDescent="0.15">
      <c r="A1" s="42" t="s">
        <v>219</v>
      </c>
      <c r="I1" s="19"/>
      <c r="J1" s="19" t="s">
        <v>120</v>
      </c>
    </row>
    <row r="2" spans="1:12" ht="3.95" customHeight="1" thickBot="1" x14ac:dyDescent="0.2">
      <c r="A2" s="42"/>
      <c r="I2" s="19"/>
    </row>
    <row r="3" spans="1:12" ht="16.5" customHeight="1" x14ac:dyDescent="0.15">
      <c r="A3" s="7" t="s">
        <v>132</v>
      </c>
      <c r="B3" s="7" t="s">
        <v>10</v>
      </c>
      <c r="C3" s="8" t="s">
        <v>112</v>
      </c>
      <c r="D3" s="8" t="s">
        <v>113</v>
      </c>
      <c r="E3" s="9" t="s">
        <v>2</v>
      </c>
      <c r="F3" s="11" t="s">
        <v>3</v>
      </c>
      <c r="G3" s="7" t="s">
        <v>4</v>
      </c>
      <c r="H3" s="9" t="s">
        <v>5</v>
      </c>
      <c r="I3" s="11" t="s">
        <v>6</v>
      </c>
      <c r="J3" s="11" t="s">
        <v>1</v>
      </c>
    </row>
    <row r="4" spans="1:12" ht="16.5" customHeight="1" x14ac:dyDescent="0.15">
      <c r="A4" s="59" t="s">
        <v>194</v>
      </c>
      <c r="B4" s="60">
        <v>99</v>
      </c>
      <c r="C4" s="3">
        <v>1937</v>
      </c>
      <c r="D4" s="19">
        <v>2218</v>
      </c>
      <c r="E4" s="3">
        <v>3896</v>
      </c>
      <c r="F4" s="3">
        <v>2491</v>
      </c>
      <c r="G4" s="3">
        <v>1818</v>
      </c>
      <c r="H4" s="3">
        <v>1936</v>
      </c>
      <c r="I4" s="3">
        <v>1459</v>
      </c>
      <c r="J4" s="3">
        <v>15854</v>
      </c>
      <c r="L4" s="44"/>
    </row>
    <row r="5" spans="1:12" ht="16.5" customHeight="1" x14ac:dyDescent="0.15">
      <c r="A5" s="26" t="s">
        <v>137</v>
      </c>
      <c r="B5" s="61">
        <v>110</v>
      </c>
      <c r="C5" s="43">
        <v>1916</v>
      </c>
      <c r="D5" s="19">
        <v>2259</v>
      </c>
      <c r="E5" s="43">
        <v>3723</v>
      </c>
      <c r="F5" s="43">
        <v>2426</v>
      </c>
      <c r="G5" s="43">
        <v>1824</v>
      </c>
      <c r="H5" s="43">
        <v>1884</v>
      </c>
      <c r="I5" s="43">
        <v>1320</v>
      </c>
      <c r="J5" s="43">
        <v>15462</v>
      </c>
      <c r="L5" s="44"/>
    </row>
    <row r="6" spans="1:12" ht="16.5" customHeight="1" x14ac:dyDescent="0.15">
      <c r="A6" s="26" t="s">
        <v>138</v>
      </c>
      <c r="B6" s="33">
        <v>110</v>
      </c>
      <c r="C6" s="2">
        <v>2159</v>
      </c>
      <c r="D6" s="19">
        <v>2347</v>
      </c>
      <c r="E6" s="2">
        <v>3794</v>
      </c>
      <c r="F6" s="2">
        <v>2245</v>
      </c>
      <c r="G6" s="2">
        <v>1749</v>
      </c>
      <c r="H6" s="2">
        <v>2054</v>
      </c>
      <c r="I6" s="2">
        <v>1497</v>
      </c>
      <c r="J6" s="2">
        <v>15955</v>
      </c>
      <c r="L6" s="44"/>
    </row>
    <row r="7" spans="1:12" ht="16.5" customHeight="1" x14ac:dyDescent="0.15">
      <c r="A7" s="26" t="s">
        <v>139</v>
      </c>
      <c r="B7" s="33">
        <v>96</v>
      </c>
      <c r="C7" s="2">
        <v>1589</v>
      </c>
      <c r="D7" s="19">
        <v>2086</v>
      </c>
      <c r="E7" s="2">
        <v>3825</v>
      </c>
      <c r="F7" s="2">
        <v>2537</v>
      </c>
      <c r="G7" s="2">
        <v>1893</v>
      </c>
      <c r="H7" s="2">
        <v>2025</v>
      </c>
      <c r="I7" s="2">
        <v>1454</v>
      </c>
      <c r="J7" s="2">
        <v>15505</v>
      </c>
      <c r="L7" s="44"/>
    </row>
    <row r="8" spans="1:12" ht="16.5" customHeight="1" x14ac:dyDescent="0.15">
      <c r="A8" s="27" t="s">
        <v>140</v>
      </c>
      <c r="B8" s="40">
        <v>75</v>
      </c>
      <c r="C8" s="6">
        <v>1064</v>
      </c>
      <c r="D8" s="6">
        <v>1337</v>
      </c>
      <c r="E8" s="6">
        <v>3617</v>
      </c>
      <c r="F8" s="6">
        <v>2526</v>
      </c>
      <c r="G8" s="6">
        <v>1891</v>
      </c>
      <c r="H8" s="6">
        <v>2053</v>
      </c>
      <c r="I8" s="6">
        <v>1584</v>
      </c>
      <c r="J8" s="6">
        <v>14147</v>
      </c>
      <c r="L8" s="44"/>
    </row>
    <row r="9" spans="1:12" ht="16.5" customHeight="1" x14ac:dyDescent="0.15">
      <c r="A9" s="1" t="s">
        <v>127</v>
      </c>
      <c r="C9" s="10"/>
    </row>
    <row r="10" spans="1:12" ht="16.5" customHeight="1" x14ac:dyDescent="0.15"/>
  </sheetData>
  <phoneticPr fontId="2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28"/>
  <sheetViews>
    <sheetView showGridLines="0" topLeftCell="A7" zoomScaleNormal="100" zoomScaleSheetLayoutView="100" workbookViewId="0">
      <selection activeCell="M1" sqref="M1"/>
    </sheetView>
  </sheetViews>
  <sheetFormatPr defaultRowHeight="15" customHeight="1" x14ac:dyDescent="0.15"/>
  <cols>
    <col min="1" max="1" width="12.5" style="1" customWidth="1"/>
    <col min="2" max="2" width="25.875" style="1" customWidth="1"/>
    <col min="3" max="10" width="12.625" style="1" customWidth="1"/>
    <col min="11" max="13" width="10.625" style="10" customWidth="1"/>
    <col min="14" max="16384" width="9" style="10"/>
  </cols>
  <sheetData>
    <row r="1" spans="1:10" ht="18" customHeight="1" x14ac:dyDescent="0.2">
      <c r="A1" s="18" t="s">
        <v>220</v>
      </c>
      <c r="J1" s="19" t="s">
        <v>97</v>
      </c>
    </row>
    <row r="2" spans="1:10" ht="3.95" customHeight="1" thickBot="1" x14ac:dyDescent="0.25">
      <c r="A2" s="18"/>
      <c r="J2" s="19"/>
    </row>
    <row r="3" spans="1:10" ht="16.5" customHeight="1" x14ac:dyDescent="0.15">
      <c r="A3" s="7" t="s">
        <v>132</v>
      </c>
      <c r="B3" s="8" t="s">
        <v>0</v>
      </c>
      <c r="C3" s="8" t="s">
        <v>112</v>
      </c>
      <c r="D3" s="8" t="s">
        <v>113</v>
      </c>
      <c r="E3" s="11" t="s">
        <v>2</v>
      </c>
      <c r="F3" s="7" t="s">
        <v>3</v>
      </c>
      <c r="G3" s="9" t="s">
        <v>4</v>
      </c>
      <c r="H3" s="9" t="s">
        <v>5</v>
      </c>
      <c r="I3" s="9" t="s">
        <v>6</v>
      </c>
      <c r="J3" s="11" t="s">
        <v>1</v>
      </c>
    </row>
    <row r="4" spans="1:10" ht="15" customHeight="1" x14ac:dyDescent="0.15">
      <c r="A4" s="738" t="s">
        <v>195</v>
      </c>
      <c r="B4" s="12" t="s">
        <v>115</v>
      </c>
      <c r="C4" s="22">
        <v>212</v>
      </c>
      <c r="D4" s="23">
        <v>264</v>
      </c>
      <c r="E4" s="13">
        <v>336</v>
      </c>
      <c r="F4" s="13">
        <v>340</v>
      </c>
      <c r="G4" s="13">
        <v>224</v>
      </c>
      <c r="H4" s="13">
        <v>231</v>
      </c>
      <c r="I4" s="13">
        <v>175</v>
      </c>
      <c r="J4" s="3">
        <v>1782</v>
      </c>
    </row>
    <row r="5" spans="1:10" ht="15" customHeight="1" x14ac:dyDescent="0.15">
      <c r="A5" s="736"/>
      <c r="B5" s="30" t="s">
        <v>116</v>
      </c>
      <c r="C5" s="24">
        <v>1439</v>
      </c>
      <c r="D5" s="4">
        <v>1621</v>
      </c>
      <c r="E5" s="15">
        <v>2700</v>
      </c>
      <c r="F5" s="15">
        <v>2340</v>
      </c>
      <c r="G5" s="15">
        <v>1737</v>
      </c>
      <c r="H5" s="15">
        <v>2135</v>
      </c>
      <c r="I5" s="15">
        <v>1356</v>
      </c>
      <c r="J5" s="2">
        <v>13328</v>
      </c>
    </row>
    <row r="6" spans="1:10" ht="15" customHeight="1" x14ac:dyDescent="0.15">
      <c r="A6" s="736"/>
      <c r="B6" s="28" t="s">
        <v>128</v>
      </c>
      <c r="C6" s="24">
        <v>44</v>
      </c>
      <c r="D6" s="4">
        <v>61</v>
      </c>
      <c r="E6" s="15">
        <v>67</v>
      </c>
      <c r="F6" s="15">
        <v>80</v>
      </c>
      <c r="G6" s="15">
        <v>51</v>
      </c>
      <c r="H6" s="15">
        <v>41</v>
      </c>
      <c r="I6" s="15">
        <v>56</v>
      </c>
      <c r="J6" s="2">
        <v>400</v>
      </c>
    </row>
    <row r="7" spans="1:10" ht="15" customHeight="1" x14ac:dyDescent="0.15">
      <c r="A7" s="739"/>
      <c r="B7" s="28" t="s">
        <v>114</v>
      </c>
      <c r="C7" s="24">
        <v>1695</v>
      </c>
      <c r="D7" s="4">
        <v>1946</v>
      </c>
      <c r="E7" s="15">
        <v>3103</v>
      </c>
      <c r="F7" s="15">
        <v>2760</v>
      </c>
      <c r="G7" s="15">
        <v>2012</v>
      </c>
      <c r="H7" s="15">
        <v>2407</v>
      </c>
      <c r="I7" s="15">
        <v>1587</v>
      </c>
      <c r="J7" s="2">
        <v>15510</v>
      </c>
    </row>
    <row r="8" spans="1:10" ht="15" customHeight="1" x14ac:dyDescent="0.15">
      <c r="A8" s="736" t="s">
        <v>196</v>
      </c>
      <c r="B8" s="30" t="s">
        <v>115</v>
      </c>
      <c r="C8" s="24">
        <v>243</v>
      </c>
      <c r="D8" s="4">
        <v>302</v>
      </c>
      <c r="E8" s="15">
        <v>368</v>
      </c>
      <c r="F8" s="15">
        <v>368</v>
      </c>
      <c r="G8" s="15">
        <v>250</v>
      </c>
      <c r="H8" s="15">
        <v>233</v>
      </c>
      <c r="I8" s="15">
        <v>186</v>
      </c>
      <c r="J8" s="2">
        <v>1950</v>
      </c>
    </row>
    <row r="9" spans="1:10" ht="15" customHeight="1" x14ac:dyDescent="0.15">
      <c r="A9" s="736"/>
      <c r="B9" s="30" t="s">
        <v>116</v>
      </c>
      <c r="C9" s="24">
        <v>1505</v>
      </c>
      <c r="D9" s="4">
        <v>1683</v>
      </c>
      <c r="E9" s="15">
        <v>2938</v>
      </c>
      <c r="F9" s="15">
        <v>2305</v>
      </c>
      <c r="G9" s="15">
        <v>1847</v>
      </c>
      <c r="H9" s="15">
        <v>2129</v>
      </c>
      <c r="I9" s="15">
        <v>1400</v>
      </c>
      <c r="J9" s="2">
        <v>13807</v>
      </c>
    </row>
    <row r="10" spans="1:10" ht="15" customHeight="1" x14ac:dyDescent="0.15">
      <c r="A10" s="736"/>
      <c r="B10" s="28" t="s">
        <v>128</v>
      </c>
      <c r="C10" s="24">
        <v>36</v>
      </c>
      <c r="D10" s="4">
        <v>75</v>
      </c>
      <c r="E10" s="15">
        <v>62</v>
      </c>
      <c r="F10" s="15">
        <v>73</v>
      </c>
      <c r="G10" s="15">
        <v>60</v>
      </c>
      <c r="H10" s="15">
        <v>49</v>
      </c>
      <c r="I10" s="15">
        <v>38</v>
      </c>
      <c r="J10" s="2">
        <v>393</v>
      </c>
    </row>
    <row r="11" spans="1:10" ht="15" customHeight="1" x14ac:dyDescent="0.15">
      <c r="A11" s="739"/>
      <c r="B11" s="28" t="s">
        <v>114</v>
      </c>
      <c r="C11" s="24">
        <v>1784</v>
      </c>
      <c r="D11" s="4">
        <v>2060</v>
      </c>
      <c r="E11" s="15">
        <v>3368</v>
      </c>
      <c r="F11" s="15">
        <v>2746</v>
      </c>
      <c r="G11" s="15">
        <v>2157</v>
      </c>
      <c r="H11" s="15">
        <v>2411</v>
      </c>
      <c r="I11" s="15">
        <v>1624</v>
      </c>
      <c r="J11" s="2">
        <v>16150</v>
      </c>
    </row>
    <row r="12" spans="1:10" ht="15" customHeight="1" x14ac:dyDescent="0.15">
      <c r="A12" s="736" t="s">
        <v>197</v>
      </c>
      <c r="B12" s="30" t="s">
        <v>115</v>
      </c>
      <c r="C12" s="24">
        <v>244</v>
      </c>
      <c r="D12" s="4">
        <v>289</v>
      </c>
      <c r="E12" s="15">
        <v>402</v>
      </c>
      <c r="F12" s="15">
        <v>330</v>
      </c>
      <c r="G12" s="15">
        <v>237</v>
      </c>
      <c r="H12" s="15">
        <v>241</v>
      </c>
      <c r="I12" s="15">
        <v>176</v>
      </c>
      <c r="J12" s="2">
        <v>1919</v>
      </c>
    </row>
    <row r="13" spans="1:10" ht="15" customHeight="1" x14ac:dyDescent="0.15">
      <c r="A13" s="736"/>
      <c r="B13" s="30" t="s">
        <v>116</v>
      </c>
      <c r="C13" s="24">
        <v>1583</v>
      </c>
      <c r="D13" s="4">
        <v>1703</v>
      </c>
      <c r="E13" s="15">
        <v>3155</v>
      </c>
      <c r="F13" s="15">
        <v>2235</v>
      </c>
      <c r="G13" s="15">
        <v>1867</v>
      </c>
      <c r="H13" s="15">
        <v>2168</v>
      </c>
      <c r="I13" s="15">
        <v>1393</v>
      </c>
      <c r="J13" s="2">
        <v>14104</v>
      </c>
    </row>
    <row r="14" spans="1:10" ht="15" customHeight="1" x14ac:dyDescent="0.15">
      <c r="A14" s="736"/>
      <c r="B14" s="28" t="s">
        <v>200</v>
      </c>
      <c r="C14" s="24">
        <v>45</v>
      </c>
      <c r="D14" s="4">
        <v>62</v>
      </c>
      <c r="E14" s="15">
        <v>57</v>
      </c>
      <c r="F14" s="15">
        <v>72</v>
      </c>
      <c r="G14" s="15">
        <v>50</v>
      </c>
      <c r="H14" s="15">
        <v>39</v>
      </c>
      <c r="I14" s="15">
        <v>33</v>
      </c>
      <c r="J14" s="2">
        <v>358</v>
      </c>
    </row>
    <row r="15" spans="1:10" ht="15" customHeight="1" x14ac:dyDescent="0.15">
      <c r="A15" s="739"/>
      <c r="B15" s="28" t="s">
        <v>114</v>
      </c>
      <c r="C15" s="24">
        <v>1872</v>
      </c>
      <c r="D15" s="4">
        <v>2054</v>
      </c>
      <c r="E15" s="15">
        <v>3614</v>
      </c>
      <c r="F15" s="15">
        <v>2637</v>
      </c>
      <c r="G15" s="15">
        <v>2154</v>
      </c>
      <c r="H15" s="15">
        <v>2448</v>
      </c>
      <c r="I15" s="15">
        <v>1602</v>
      </c>
      <c r="J15" s="2">
        <v>16381</v>
      </c>
    </row>
    <row r="16" spans="1:10" ht="15" customHeight="1" x14ac:dyDescent="0.15">
      <c r="A16" s="736" t="s">
        <v>198</v>
      </c>
      <c r="B16" s="30" t="s">
        <v>115</v>
      </c>
      <c r="C16" s="24">
        <v>201</v>
      </c>
      <c r="D16" s="4">
        <v>242</v>
      </c>
      <c r="E16" s="15">
        <v>369</v>
      </c>
      <c r="F16" s="15">
        <v>357</v>
      </c>
      <c r="G16" s="15">
        <v>248</v>
      </c>
      <c r="H16" s="15">
        <v>225</v>
      </c>
      <c r="I16" s="15">
        <v>182</v>
      </c>
      <c r="J16" s="2">
        <v>1824</v>
      </c>
    </row>
    <row r="17" spans="1:10" ht="15" customHeight="1" x14ac:dyDescent="0.15">
      <c r="A17" s="736"/>
      <c r="B17" s="30" t="s">
        <v>116</v>
      </c>
      <c r="C17" s="24">
        <v>1201</v>
      </c>
      <c r="D17" s="4">
        <v>1571</v>
      </c>
      <c r="E17" s="15">
        <v>3277</v>
      </c>
      <c r="F17" s="15">
        <v>2346</v>
      </c>
      <c r="G17" s="15">
        <v>1897</v>
      </c>
      <c r="H17" s="15">
        <v>2224</v>
      </c>
      <c r="I17" s="15">
        <v>1420</v>
      </c>
      <c r="J17" s="2">
        <v>13936</v>
      </c>
    </row>
    <row r="18" spans="1:10" ht="15" customHeight="1" x14ac:dyDescent="0.15">
      <c r="A18" s="736"/>
      <c r="B18" s="28" t="s">
        <v>200</v>
      </c>
      <c r="C18" s="24">
        <v>28</v>
      </c>
      <c r="D18" s="4">
        <v>57</v>
      </c>
      <c r="E18" s="15">
        <v>51</v>
      </c>
      <c r="F18" s="15">
        <v>79</v>
      </c>
      <c r="G18" s="15">
        <v>47</v>
      </c>
      <c r="H18" s="15">
        <v>43</v>
      </c>
      <c r="I18" s="15">
        <v>35</v>
      </c>
      <c r="J18" s="2">
        <v>340</v>
      </c>
    </row>
    <row r="19" spans="1:10" ht="15" customHeight="1" x14ac:dyDescent="0.15">
      <c r="A19" s="739"/>
      <c r="B19" s="28" t="s">
        <v>114</v>
      </c>
      <c r="C19" s="24">
        <v>1430</v>
      </c>
      <c r="D19" s="4">
        <v>1870</v>
      </c>
      <c r="E19" s="15">
        <v>3697</v>
      </c>
      <c r="F19" s="15">
        <v>2782</v>
      </c>
      <c r="G19" s="15">
        <v>2192</v>
      </c>
      <c r="H19" s="15">
        <v>2492</v>
      </c>
      <c r="I19" s="15">
        <v>1637</v>
      </c>
      <c r="J19" s="2">
        <v>16100</v>
      </c>
    </row>
    <row r="20" spans="1:10" ht="15" customHeight="1" x14ac:dyDescent="0.15">
      <c r="A20" s="736" t="s">
        <v>199</v>
      </c>
      <c r="B20" s="30" t="s">
        <v>115</v>
      </c>
      <c r="C20" s="14">
        <v>191</v>
      </c>
      <c r="D20" s="15">
        <v>241</v>
      </c>
      <c r="E20" s="15">
        <v>370</v>
      </c>
      <c r="F20" s="15">
        <v>357</v>
      </c>
      <c r="G20" s="15">
        <v>232</v>
      </c>
      <c r="H20" s="15">
        <v>246</v>
      </c>
      <c r="I20" s="15">
        <v>191</v>
      </c>
      <c r="J20" s="2">
        <v>1828</v>
      </c>
    </row>
    <row r="21" spans="1:10" ht="15" customHeight="1" x14ac:dyDescent="0.15">
      <c r="A21" s="736"/>
      <c r="B21" s="30" t="s">
        <v>116</v>
      </c>
      <c r="C21" s="14">
        <v>1162</v>
      </c>
      <c r="D21" s="15">
        <v>1601</v>
      </c>
      <c r="E21" s="15">
        <v>3289</v>
      </c>
      <c r="F21" s="15">
        <v>2369</v>
      </c>
      <c r="G21" s="15">
        <v>2016</v>
      </c>
      <c r="H21" s="15">
        <v>2205</v>
      </c>
      <c r="I21" s="15">
        <v>1493</v>
      </c>
      <c r="J21" s="2">
        <v>14135</v>
      </c>
    </row>
    <row r="22" spans="1:10" ht="15" customHeight="1" x14ac:dyDescent="0.15">
      <c r="A22" s="736"/>
      <c r="B22" s="28" t="s">
        <v>201</v>
      </c>
      <c r="C22" s="24">
        <v>32</v>
      </c>
      <c r="D22" s="4">
        <v>52</v>
      </c>
      <c r="E22" s="15">
        <v>52</v>
      </c>
      <c r="F22" s="15">
        <v>77</v>
      </c>
      <c r="G22" s="15">
        <v>48</v>
      </c>
      <c r="H22" s="15">
        <v>37</v>
      </c>
      <c r="I22" s="15">
        <v>34</v>
      </c>
      <c r="J22" s="2">
        <v>332</v>
      </c>
    </row>
    <row r="23" spans="1:10" ht="15" customHeight="1" x14ac:dyDescent="0.15">
      <c r="A23" s="737"/>
      <c r="B23" s="29" t="s">
        <v>114</v>
      </c>
      <c r="C23" s="25">
        <v>1385</v>
      </c>
      <c r="D23" s="5">
        <v>1894</v>
      </c>
      <c r="E23" s="16">
        <v>3711</v>
      </c>
      <c r="F23" s="16">
        <v>2803</v>
      </c>
      <c r="G23" s="16">
        <v>2296</v>
      </c>
      <c r="H23" s="16">
        <f>SUM(H20:H22)</f>
        <v>2488</v>
      </c>
      <c r="I23" s="16">
        <v>1718</v>
      </c>
      <c r="J23" s="6">
        <v>16295</v>
      </c>
    </row>
    <row r="24" spans="1:10" ht="15" customHeight="1" x14ac:dyDescent="0.15">
      <c r="A24" s="1" t="s">
        <v>127</v>
      </c>
      <c r="B24" s="79"/>
      <c r="C24" s="4"/>
      <c r="D24" s="4"/>
      <c r="E24" s="15"/>
      <c r="F24" s="15"/>
      <c r="G24" s="15"/>
      <c r="H24" s="15"/>
      <c r="I24" s="15"/>
      <c r="J24" s="2"/>
    </row>
    <row r="25" spans="1:10" ht="15" customHeight="1" x14ac:dyDescent="0.15">
      <c r="A25" s="21" t="s">
        <v>221</v>
      </c>
      <c r="B25" s="20"/>
      <c r="C25" s="20"/>
      <c r="D25" s="15"/>
      <c r="E25" s="15"/>
      <c r="F25" s="15"/>
      <c r="G25" s="10"/>
      <c r="H25" s="15"/>
      <c r="I25" s="15"/>
    </row>
    <row r="26" spans="1:10" ht="15" customHeight="1" x14ac:dyDescent="0.15">
      <c r="A26" s="21"/>
      <c r="B26" s="20"/>
      <c r="C26" s="20"/>
      <c r="D26" s="15"/>
      <c r="E26" s="15"/>
      <c r="F26" s="15"/>
      <c r="G26" s="15"/>
      <c r="H26" s="15"/>
      <c r="I26" s="15"/>
    </row>
    <row r="27" spans="1:10" ht="15" customHeight="1" x14ac:dyDescent="0.15">
      <c r="A27" s="21"/>
      <c r="B27" s="53"/>
      <c r="C27" s="20"/>
      <c r="D27" s="15"/>
      <c r="E27" s="15"/>
      <c r="F27" s="15"/>
      <c r="G27" s="15"/>
      <c r="H27" s="15"/>
      <c r="I27" s="15"/>
    </row>
    <row r="28" spans="1:10" ht="15" customHeight="1" x14ac:dyDescent="0.15">
      <c r="A28" s="10"/>
      <c r="B28" s="20"/>
      <c r="C28" s="20"/>
      <c r="D28" s="15"/>
      <c r="E28" s="15"/>
      <c r="F28" s="15"/>
      <c r="G28" s="15"/>
      <c r="H28" s="15"/>
      <c r="I28" s="15"/>
    </row>
  </sheetData>
  <mergeCells count="5">
    <mergeCell ref="A20:A23"/>
    <mergeCell ref="A4:A7"/>
    <mergeCell ref="A8:A11"/>
    <mergeCell ref="A12:A15"/>
    <mergeCell ref="A16:A19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9"/>
  <sheetViews>
    <sheetView showGridLines="0" zoomScaleNormal="100" zoomScaleSheetLayoutView="100" workbookViewId="0">
      <selection activeCell="K15" sqref="K15"/>
    </sheetView>
  </sheetViews>
  <sheetFormatPr defaultRowHeight="16.5" customHeight="1" x14ac:dyDescent="0.15"/>
  <cols>
    <col min="1" max="1" width="14.875" style="1" customWidth="1"/>
    <col min="2" max="2" width="17.625" style="1" customWidth="1"/>
    <col min="3" max="5" width="12.125" style="1" customWidth="1"/>
    <col min="6" max="10" width="12.625" style="1" customWidth="1"/>
    <col min="11" max="11" width="10.625" style="1" customWidth="1"/>
    <col min="12" max="14" width="10.625" style="219" customWidth="1"/>
    <col min="15" max="16384" width="9" style="219"/>
  </cols>
  <sheetData>
    <row r="1" spans="1:10" ht="16.5" customHeight="1" x14ac:dyDescent="0.15">
      <c r="A1" s="233" t="s">
        <v>233</v>
      </c>
    </row>
    <row r="2" spans="1:10" ht="3.95" customHeight="1" x14ac:dyDescent="0.15">
      <c r="A2" s="233"/>
    </row>
    <row r="3" spans="1:10" ht="16.5" customHeight="1" x14ac:dyDescent="0.15">
      <c r="A3" s="219" t="s">
        <v>232</v>
      </c>
      <c r="J3" s="19" t="s">
        <v>231</v>
      </c>
    </row>
    <row r="4" spans="1:10" ht="3.95" customHeight="1" thickBot="1" x14ac:dyDescent="0.2">
      <c r="A4" s="219"/>
      <c r="J4" s="19"/>
    </row>
    <row r="5" spans="1:10" ht="16.5" customHeight="1" x14ac:dyDescent="0.15">
      <c r="A5" s="7" t="s">
        <v>230</v>
      </c>
      <c r="B5" s="8" t="s">
        <v>0</v>
      </c>
      <c r="C5" s="8" t="s">
        <v>112</v>
      </c>
      <c r="D5" s="8" t="s">
        <v>113</v>
      </c>
      <c r="E5" s="11" t="s">
        <v>2</v>
      </c>
      <c r="F5" s="7" t="s">
        <v>3</v>
      </c>
      <c r="G5" s="80" t="s">
        <v>4</v>
      </c>
      <c r="H5" s="80" t="s">
        <v>5</v>
      </c>
      <c r="I5" s="80" t="s">
        <v>6</v>
      </c>
      <c r="J5" s="11" t="s">
        <v>1</v>
      </c>
    </row>
    <row r="6" spans="1:10" ht="16.5" customHeight="1" x14ac:dyDescent="0.15">
      <c r="A6" s="232" t="s">
        <v>195</v>
      </c>
      <c r="B6" s="231" t="s">
        <v>229</v>
      </c>
      <c r="C6" s="230">
        <v>1067</v>
      </c>
      <c r="D6" s="229">
        <v>1287</v>
      </c>
      <c r="E6" s="23">
        <v>2245</v>
      </c>
      <c r="F6" s="23">
        <v>1868</v>
      </c>
      <c r="G6" s="23">
        <v>1157</v>
      </c>
      <c r="H6" s="23">
        <v>1017</v>
      </c>
      <c r="I6" s="23">
        <v>559</v>
      </c>
      <c r="J6" s="23">
        <f t="shared" ref="J6:J13" si="0">SUM(C6:I6)</f>
        <v>9200</v>
      </c>
    </row>
    <row r="7" spans="1:10" ht="16.5" customHeight="1" x14ac:dyDescent="0.15">
      <c r="A7" s="79"/>
      <c r="B7" s="228" t="s">
        <v>228</v>
      </c>
      <c r="C7" s="227">
        <v>21</v>
      </c>
      <c r="D7" s="226">
        <v>40</v>
      </c>
      <c r="E7" s="4">
        <v>53</v>
      </c>
      <c r="F7" s="4">
        <v>68</v>
      </c>
      <c r="G7" s="4">
        <v>41</v>
      </c>
      <c r="H7" s="4">
        <v>32</v>
      </c>
      <c r="I7" s="4">
        <v>30</v>
      </c>
      <c r="J7" s="4">
        <f t="shared" si="0"/>
        <v>285</v>
      </c>
    </row>
    <row r="8" spans="1:10" ht="16.5" customHeight="1" x14ac:dyDescent="0.15">
      <c r="A8" s="79" t="s">
        <v>196</v>
      </c>
      <c r="B8" s="228" t="s">
        <v>229</v>
      </c>
      <c r="C8" s="227">
        <v>1196</v>
      </c>
      <c r="D8" s="226">
        <v>1487</v>
      </c>
      <c r="E8" s="4">
        <v>2424</v>
      </c>
      <c r="F8" s="4">
        <v>1937</v>
      </c>
      <c r="G8" s="4">
        <v>1227</v>
      </c>
      <c r="H8" s="4">
        <v>1188</v>
      </c>
      <c r="I8" s="4">
        <v>662</v>
      </c>
      <c r="J8" s="4">
        <f t="shared" si="0"/>
        <v>10121</v>
      </c>
    </row>
    <row r="9" spans="1:10" ht="16.5" customHeight="1" x14ac:dyDescent="0.15">
      <c r="A9" s="79"/>
      <c r="B9" s="228" t="s">
        <v>228</v>
      </c>
      <c r="C9" s="227">
        <v>23</v>
      </c>
      <c r="D9" s="226">
        <v>54</v>
      </c>
      <c r="E9" s="4">
        <v>39</v>
      </c>
      <c r="F9" s="4">
        <v>50</v>
      </c>
      <c r="G9" s="4">
        <v>43</v>
      </c>
      <c r="H9" s="4">
        <v>21</v>
      </c>
      <c r="I9" s="4">
        <v>22</v>
      </c>
      <c r="J9" s="4">
        <f t="shared" si="0"/>
        <v>252</v>
      </c>
    </row>
    <row r="10" spans="1:10" ht="16.5" customHeight="1" x14ac:dyDescent="0.15">
      <c r="A10" s="79" t="s">
        <v>197</v>
      </c>
      <c r="B10" s="228" t="s">
        <v>229</v>
      </c>
      <c r="C10" s="227">
        <v>1249</v>
      </c>
      <c r="D10" s="226">
        <v>1542</v>
      </c>
      <c r="E10" s="4">
        <v>2654</v>
      </c>
      <c r="F10" s="4">
        <v>1913</v>
      </c>
      <c r="G10" s="4">
        <v>1301</v>
      </c>
      <c r="H10" s="4">
        <v>1255</v>
      </c>
      <c r="I10" s="4">
        <v>679</v>
      </c>
      <c r="J10" s="4">
        <f t="shared" si="0"/>
        <v>10593</v>
      </c>
    </row>
    <row r="11" spans="1:10" ht="16.5" customHeight="1" x14ac:dyDescent="0.15">
      <c r="A11" s="79"/>
      <c r="B11" s="228" t="s">
        <v>228</v>
      </c>
      <c r="C11" s="227">
        <v>24</v>
      </c>
      <c r="D11" s="226">
        <v>46</v>
      </c>
      <c r="E11" s="4">
        <v>40</v>
      </c>
      <c r="F11" s="4">
        <v>55</v>
      </c>
      <c r="G11" s="4">
        <v>34</v>
      </c>
      <c r="H11" s="4">
        <v>24</v>
      </c>
      <c r="I11" s="4">
        <v>23</v>
      </c>
      <c r="J11" s="4">
        <f t="shared" si="0"/>
        <v>246</v>
      </c>
    </row>
    <row r="12" spans="1:10" ht="16.5" customHeight="1" x14ac:dyDescent="0.15">
      <c r="A12" s="79" t="s">
        <v>198</v>
      </c>
      <c r="B12" s="228" t="s">
        <v>229</v>
      </c>
      <c r="C12" s="227">
        <v>801</v>
      </c>
      <c r="D12" s="226">
        <v>1122</v>
      </c>
      <c r="E12" s="4">
        <v>2769</v>
      </c>
      <c r="F12" s="4">
        <v>2030</v>
      </c>
      <c r="G12" s="4">
        <v>1267</v>
      </c>
      <c r="H12" s="4">
        <v>1255</v>
      </c>
      <c r="I12" s="4">
        <v>687</v>
      </c>
      <c r="J12" s="4">
        <f t="shared" si="0"/>
        <v>9931</v>
      </c>
    </row>
    <row r="13" spans="1:10" ht="16.5" customHeight="1" x14ac:dyDescent="0.15">
      <c r="A13" s="79"/>
      <c r="B13" s="228" t="s">
        <v>228</v>
      </c>
      <c r="C13" s="227">
        <v>11</v>
      </c>
      <c r="D13" s="226">
        <v>31</v>
      </c>
      <c r="E13" s="4">
        <v>37</v>
      </c>
      <c r="F13" s="4">
        <v>63</v>
      </c>
      <c r="G13" s="4">
        <v>31</v>
      </c>
      <c r="H13" s="4">
        <v>30</v>
      </c>
      <c r="I13" s="4">
        <v>22</v>
      </c>
      <c r="J13" s="4">
        <f t="shared" si="0"/>
        <v>225</v>
      </c>
    </row>
    <row r="14" spans="1:10" ht="16.5" customHeight="1" x14ac:dyDescent="0.15">
      <c r="A14" s="79" t="s">
        <v>199</v>
      </c>
      <c r="B14" s="228" t="s">
        <v>229</v>
      </c>
      <c r="C14" s="227">
        <v>568</v>
      </c>
      <c r="D14" s="226">
        <v>1009</v>
      </c>
      <c r="E14" s="4">
        <v>2812</v>
      </c>
      <c r="F14" s="4">
        <v>2074</v>
      </c>
      <c r="G14" s="4">
        <v>1363</v>
      </c>
      <c r="H14" s="4">
        <v>1178</v>
      </c>
      <c r="I14" s="4">
        <v>72</v>
      </c>
      <c r="J14" s="4">
        <v>9076</v>
      </c>
    </row>
    <row r="15" spans="1:10" ht="16.5" customHeight="1" x14ac:dyDescent="0.15">
      <c r="A15" s="225"/>
      <c r="B15" s="224" t="s">
        <v>228</v>
      </c>
      <c r="C15" s="223">
        <v>18</v>
      </c>
      <c r="D15" s="222">
        <v>31</v>
      </c>
      <c r="E15" s="5">
        <v>33</v>
      </c>
      <c r="F15" s="5">
        <v>65</v>
      </c>
      <c r="G15" s="5">
        <v>36</v>
      </c>
      <c r="H15" s="5">
        <v>22</v>
      </c>
      <c r="I15" s="5">
        <v>21</v>
      </c>
      <c r="J15" s="5">
        <f>SUM(C15:I15)</f>
        <v>226</v>
      </c>
    </row>
    <row r="16" spans="1:10" ht="16.5" customHeight="1" x14ac:dyDescent="0.15">
      <c r="A16" s="1" t="s">
        <v>127</v>
      </c>
    </row>
    <row r="17" spans="1:11" ht="16.5" customHeight="1" x14ac:dyDescent="0.15">
      <c r="A17" s="221"/>
      <c r="B17" s="220"/>
      <c r="K17" s="219"/>
    </row>
    <row r="18" spans="1:11" ht="16.5" customHeight="1" x14ac:dyDescent="0.15">
      <c r="B18" s="219"/>
    </row>
    <row r="19" spans="1:11" ht="16.5" customHeight="1" x14ac:dyDescent="0.15">
      <c r="B19" s="21"/>
    </row>
  </sheetData>
  <phoneticPr fontId="2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6"/>
  <sheetViews>
    <sheetView showGridLines="0" zoomScaleNormal="100" zoomScaleSheetLayoutView="100" workbookViewId="0">
      <selection activeCell="K15" sqref="K15"/>
    </sheetView>
  </sheetViews>
  <sheetFormatPr defaultRowHeight="16.5" customHeight="1" x14ac:dyDescent="0.15"/>
  <cols>
    <col min="1" max="1" width="15.5" style="1" customWidth="1"/>
    <col min="2" max="2" width="13.75" style="1" customWidth="1"/>
    <col min="3" max="10" width="12.625" style="19" customWidth="1"/>
    <col min="11" max="11" width="10.625" style="1" customWidth="1"/>
    <col min="12" max="14" width="10.625" style="219" customWidth="1"/>
    <col min="15" max="16384" width="9" style="219"/>
  </cols>
  <sheetData>
    <row r="1" spans="1:11" ht="16.5" customHeight="1" x14ac:dyDescent="0.15">
      <c r="A1" s="219" t="s">
        <v>238</v>
      </c>
      <c r="J1" s="219"/>
      <c r="K1" s="19" t="s">
        <v>231</v>
      </c>
    </row>
    <row r="2" spans="1:11" ht="3.95" customHeight="1" thickBot="1" x14ac:dyDescent="0.2">
      <c r="A2" s="219"/>
    </row>
    <row r="3" spans="1:11" ht="16.5" customHeight="1" x14ac:dyDescent="0.15">
      <c r="A3" s="7" t="s">
        <v>237</v>
      </c>
      <c r="B3" s="8" t="s">
        <v>0</v>
      </c>
      <c r="C3" s="11" t="s">
        <v>1</v>
      </c>
      <c r="D3" s="8" t="s">
        <v>112</v>
      </c>
      <c r="E3" s="8" t="s">
        <v>113</v>
      </c>
      <c r="F3" s="234" t="s">
        <v>236</v>
      </c>
      <c r="G3" s="7" t="s">
        <v>2</v>
      </c>
      <c r="H3" s="80" t="s">
        <v>3</v>
      </c>
      <c r="I3" s="80" t="s">
        <v>4</v>
      </c>
      <c r="J3" s="80" t="s">
        <v>5</v>
      </c>
      <c r="K3" s="11" t="s">
        <v>6</v>
      </c>
    </row>
    <row r="4" spans="1:11" ht="16.5" customHeight="1" x14ac:dyDescent="0.15">
      <c r="A4" s="28" t="s">
        <v>199</v>
      </c>
      <c r="B4" s="231" t="s">
        <v>229</v>
      </c>
      <c r="C4" s="23">
        <f>SUM(D4:K4)</f>
        <v>2860</v>
      </c>
      <c r="D4" s="229">
        <v>5</v>
      </c>
      <c r="E4" s="229">
        <v>17</v>
      </c>
      <c r="F4" s="19" t="s">
        <v>235</v>
      </c>
      <c r="G4" s="23">
        <v>673</v>
      </c>
      <c r="H4" s="23">
        <v>676</v>
      </c>
      <c r="I4" s="23">
        <v>618</v>
      </c>
      <c r="J4" s="23">
        <v>503</v>
      </c>
      <c r="K4" s="23">
        <v>368</v>
      </c>
    </row>
    <row r="5" spans="1:11" ht="16.5" customHeight="1" x14ac:dyDescent="0.15">
      <c r="A5" s="217"/>
      <c r="B5" s="224" t="s">
        <v>228</v>
      </c>
      <c r="C5" s="25">
        <f>SUM(D5:K5)</f>
        <v>31</v>
      </c>
      <c r="D5" s="5" t="s">
        <v>122</v>
      </c>
      <c r="E5" s="5" t="s">
        <v>235</v>
      </c>
      <c r="F5" s="5" t="s">
        <v>234</v>
      </c>
      <c r="G5" s="5">
        <v>8</v>
      </c>
      <c r="H5" s="5">
        <v>9</v>
      </c>
      <c r="I5" s="5">
        <v>6</v>
      </c>
      <c r="J5" s="5">
        <v>3</v>
      </c>
      <c r="K5" s="5">
        <v>5</v>
      </c>
    </row>
    <row r="6" spans="1:11" ht="16.5" customHeight="1" x14ac:dyDescent="0.15">
      <c r="A6" s="1" t="s">
        <v>127</v>
      </c>
    </row>
  </sheetData>
  <phoneticPr fontId="2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4"/>
  <sheetViews>
    <sheetView showGridLines="0" zoomScaleNormal="100" zoomScaleSheetLayoutView="100" workbookViewId="0">
      <selection activeCell="K15" sqref="K15"/>
    </sheetView>
  </sheetViews>
  <sheetFormatPr defaultRowHeight="13.5" x14ac:dyDescent="0.15"/>
  <cols>
    <col min="1" max="1" width="14.25" style="1" customWidth="1"/>
    <col min="2" max="2" width="10.625" style="1" customWidth="1"/>
    <col min="3" max="6" width="12.625" style="1" customWidth="1"/>
    <col min="7" max="10" width="10.625" style="1" customWidth="1"/>
    <col min="11" max="13" width="10.625" style="219" customWidth="1"/>
    <col min="14" max="16384" width="9" style="219"/>
  </cols>
  <sheetData>
    <row r="1" spans="1:6" ht="15" customHeight="1" x14ac:dyDescent="0.15">
      <c r="A1" s="219" t="s">
        <v>242</v>
      </c>
      <c r="F1" s="19" t="s">
        <v>231</v>
      </c>
    </row>
    <row r="2" spans="1:6" ht="3.95" customHeight="1" thickBot="1" x14ac:dyDescent="0.2">
      <c r="A2" s="219"/>
      <c r="F2" s="19"/>
    </row>
    <row r="3" spans="1:6" ht="30" customHeight="1" x14ac:dyDescent="0.15">
      <c r="A3" s="7" t="s">
        <v>132</v>
      </c>
      <c r="B3" s="8" t="s">
        <v>0</v>
      </c>
      <c r="C3" s="80" t="s">
        <v>241</v>
      </c>
      <c r="D3" s="80" t="s">
        <v>240</v>
      </c>
      <c r="E3" s="80" t="s">
        <v>239</v>
      </c>
      <c r="F3" s="218" t="s">
        <v>1</v>
      </c>
    </row>
    <row r="4" spans="1:6" ht="16.7" customHeight="1" x14ac:dyDescent="0.15">
      <c r="A4" s="741" t="s">
        <v>195</v>
      </c>
      <c r="B4" s="231" t="s">
        <v>229</v>
      </c>
      <c r="C4" s="235">
        <v>1264</v>
      </c>
      <c r="D4" s="3">
        <v>1068</v>
      </c>
      <c r="E4" s="3">
        <v>28</v>
      </c>
      <c r="F4" s="3">
        <f t="shared" ref="F4:F13" si="0">SUM(C4:E4)</f>
        <v>2360</v>
      </c>
    </row>
    <row r="5" spans="1:6" ht="16.7" customHeight="1" x14ac:dyDescent="0.15">
      <c r="A5" s="740"/>
      <c r="B5" s="228" t="s">
        <v>228</v>
      </c>
      <c r="C5" s="33">
        <v>9</v>
      </c>
      <c r="D5" s="2">
        <v>22</v>
      </c>
      <c r="E5" s="2">
        <v>2</v>
      </c>
      <c r="F5" s="2">
        <f t="shared" si="0"/>
        <v>33</v>
      </c>
    </row>
    <row r="6" spans="1:6" ht="16.7" customHeight="1" x14ac:dyDescent="0.15">
      <c r="A6" s="740" t="s">
        <v>196</v>
      </c>
      <c r="B6" s="228" t="s">
        <v>229</v>
      </c>
      <c r="C6" s="14">
        <v>1389</v>
      </c>
      <c r="D6" s="15">
        <v>1059</v>
      </c>
      <c r="E6" s="15">
        <v>33</v>
      </c>
      <c r="F6" s="2">
        <f t="shared" si="0"/>
        <v>2481</v>
      </c>
    </row>
    <row r="7" spans="1:6" ht="16.7" customHeight="1" x14ac:dyDescent="0.15">
      <c r="A7" s="740"/>
      <c r="B7" s="228" t="s">
        <v>228</v>
      </c>
      <c r="C7" s="14">
        <v>7</v>
      </c>
      <c r="D7" s="15">
        <v>20</v>
      </c>
      <c r="E7" s="19" t="s">
        <v>122</v>
      </c>
      <c r="F7" s="2">
        <f t="shared" si="0"/>
        <v>27</v>
      </c>
    </row>
    <row r="8" spans="1:6" ht="16.7" customHeight="1" x14ac:dyDescent="0.15">
      <c r="A8" s="740" t="s">
        <v>197</v>
      </c>
      <c r="B8" s="228" t="s">
        <v>229</v>
      </c>
      <c r="C8" s="33">
        <v>1321</v>
      </c>
      <c r="D8" s="2">
        <v>1050</v>
      </c>
      <c r="E8" s="2">
        <v>27</v>
      </c>
      <c r="F8" s="2">
        <f t="shared" si="0"/>
        <v>2398</v>
      </c>
    </row>
    <row r="9" spans="1:6" ht="16.7" customHeight="1" x14ac:dyDescent="0.15">
      <c r="A9" s="740"/>
      <c r="B9" s="228" t="s">
        <v>228</v>
      </c>
      <c r="C9" s="33">
        <v>8</v>
      </c>
      <c r="D9" s="2">
        <v>24</v>
      </c>
      <c r="E9" s="19" t="s">
        <v>122</v>
      </c>
      <c r="F9" s="2">
        <f t="shared" si="0"/>
        <v>32</v>
      </c>
    </row>
    <row r="10" spans="1:6" ht="16.7" customHeight="1" x14ac:dyDescent="0.15">
      <c r="A10" s="740" t="s">
        <v>198</v>
      </c>
      <c r="B10" s="228" t="s">
        <v>229</v>
      </c>
      <c r="C10" s="33">
        <v>1346</v>
      </c>
      <c r="D10" s="2">
        <v>1079</v>
      </c>
      <c r="E10" s="2">
        <v>29</v>
      </c>
      <c r="F10" s="2">
        <f t="shared" si="0"/>
        <v>2454</v>
      </c>
    </row>
    <row r="11" spans="1:6" ht="16.7" customHeight="1" x14ac:dyDescent="0.15">
      <c r="A11" s="740"/>
      <c r="B11" s="228" t="s">
        <v>228</v>
      </c>
      <c r="C11" s="33">
        <v>9</v>
      </c>
      <c r="D11" s="2">
        <v>22</v>
      </c>
      <c r="E11" s="19" t="s">
        <v>122</v>
      </c>
      <c r="F11" s="2">
        <f t="shared" si="0"/>
        <v>31</v>
      </c>
    </row>
    <row r="12" spans="1:6" ht="16.7" customHeight="1" x14ac:dyDescent="0.15">
      <c r="A12" s="740" t="s">
        <v>199</v>
      </c>
      <c r="B12" s="228" t="s">
        <v>229</v>
      </c>
      <c r="C12" s="33">
        <v>1344</v>
      </c>
      <c r="D12" s="2">
        <v>1229</v>
      </c>
      <c r="E12" s="2">
        <v>29</v>
      </c>
      <c r="F12" s="2">
        <f t="shared" si="0"/>
        <v>2602</v>
      </c>
    </row>
    <row r="13" spans="1:6" ht="16.7" customHeight="1" x14ac:dyDescent="0.15">
      <c r="A13" s="732"/>
      <c r="B13" s="224" t="s">
        <v>228</v>
      </c>
      <c r="C13" s="40">
        <v>6</v>
      </c>
      <c r="D13" s="6">
        <v>17</v>
      </c>
      <c r="E13" s="6">
        <v>1</v>
      </c>
      <c r="F13" s="6">
        <f t="shared" si="0"/>
        <v>24</v>
      </c>
    </row>
    <row r="14" spans="1:6" ht="16.7" customHeight="1" x14ac:dyDescent="0.15">
      <c r="A14" s="1" t="s">
        <v>127</v>
      </c>
    </row>
  </sheetData>
  <mergeCells count="5">
    <mergeCell ref="A12:A13"/>
    <mergeCell ref="A4:A5"/>
    <mergeCell ref="A6:A7"/>
    <mergeCell ref="A8:A9"/>
    <mergeCell ref="A10:A11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39"/>
  <sheetViews>
    <sheetView showGridLines="0" topLeftCell="A16" zoomScaleNormal="100" zoomScaleSheetLayoutView="100" workbookViewId="0">
      <selection activeCell="K15" sqref="K15"/>
    </sheetView>
  </sheetViews>
  <sheetFormatPr defaultRowHeight="13.5" x14ac:dyDescent="0.15"/>
  <cols>
    <col min="1" max="1" width="3.5" style="236" customWidth="1"/>
    <col min="2" max="2" width="26.375" style="1" bestFit="1" customWidth="1"/>
    <col min="3" max="3" width="12.625" style="236" customWidth="1"/>
    <col min="4" max="4" width="13.75" style="236" customWidth="1"/>
    <col min="5" max="5" width="16.625" style="236" customWidth="1"/>
    <col min="6" max="16384" width="9" style="236"/>
  </cols>
  <sheetData>
    <row r="1" spans="1:5" ht="15" customHeight="1" x14ac:dyDescent="0.15">
      <c r="A1" s="238" t="s">
        <v>305</v>
      </c>
      <c r="B1" s="239"/>
      <c r="C1" s="238"/>
      <c r="D1" s="238"/>
      <c r="E1" s="238"/>
    </row>
    <row r="2" spans="1:5" ht="28.5" customHeight="1" x14ac:dyDescent="0.15">
      <c r="A2" s="744" t="s">
        <v>304</v>
      </c>
      <c r="B2" s="745"/>
      <c r="C2" s="746" t="s">
        <v>303</v>
      </c>
      <c r="D2" s="745"/>
      <c r="E2" s="747"/>
    </row>
    <row r="3" spans="1:5" ht="24" customHeight="1" x14ac:dyDescent="0.15">
      <c r="A3" s="744"/>
      <c r="B3" s="745"/>
      <c r="C3" s="745" t="s">
        <v>302</v>
      </c>
      <c r="D3" s="745"/>
      <c r="E3" s="747"/>
    </row>
    <row r="4" spans="1:5" ht="36.75" customHeight="1" x14ac:dyDescent="0.15">
      <c r="A4" s="744"/>
      <c r="B4" s="745"/>
      <c r="C4" s="274" t="s">
        <v>301</v>
      </c>
      <c r="D4" s="273" t="s">
        <v>300</v>
      </c>
      <c r="E4" s="272" t="s">
        <v>299</v>
      </c>
    </row>
    <row r="5" spans="1:5" ht="14.25" customHeight="1" x14ac:dyDescent="0.15">
      <c r="A5" s="748" t="s">
        <v>298</v>
      </c>
      <c r="B5" s="254" t="s">
        <v>297</v>
      </c>
      <c r="C5" s="251">
        <v>31053</v>
      </c>
      <c r="D5" s="257" t="s">
        <v>296</v>
      </c>
      <c r="E5" s="271">
        <v>1452413939</v>
      </c>
    </row>
    <row r="6" spans="1:5" ht="15" customHeight="1" x14ac:dyDescent="0.15">
      <c r="A6" s="748"/>
      <c r="B6" s="254" t="s">
        <v>295</v>
      </c>
      <c r="C6" s="248">
        <v>1893</v>
      </c>
      <c r="D6" s="255" t="s">
        <v>294</v>
      </c>
      <c r="E6" s="270">
        <v>102040389</v>
      </c>
    </row>
    <row r="7" spans="1:5" ht="15" customHeight="1" x14ac:dyDescent="0.15">
      <c r="A7" s="748"/>
      <c r="B7" s="254" t="s">
        <v>293</v>
      </c>
      <c r="C7" s="248">
        <v>13093</v>
      </c>
      <c r="D7" s="255" t="s">
        <v>292</v>
      </c>
      <c r="E7" s="270">
        <v>558063638</v>
      </c>
    </row>
    <row r="8" spans="1:5" ht="15" customHeight="1" x14ac:dyDescent="0.15">
      <c r="A8" s="748"/>
      <c r="B8" s="254" t="s">
        <v>291</v>
      </c>
      <c r="C8" s="248">
        <v>3556</v>
      </c>
      <c r="D8" s="255" t="s">
        <v>290</v>
      </c>
      <c r="E8" s="270">
        <v>119807580</v>
      </c>
    </row>
    <row r="9" spans="1:5" ht="15" customHeight="1" x14ac:dyDescent="0.15">
      <c r="A9" s="748"/>
      <c r="B9" s="256" t="s">
        <v>289</v>
      </c>
      <c r="C9" s="248">
        <v>47859</v>
      </c>
      <c r="D9" s="255" t="s">
        <v>288</v>
      </c>
      <c r="E9" s="270">
        <v>4604668284</v>
      </c>
    </row>
    <row r="10" spans="1:5" ht="15" customHeight="1" x14ac:dyDescent="0.15">
      <c r="A10" s="748"/>
      <c r="B10" s="256" t="s">
        <v>287</v>
      </c>
      <c r="C10" s="248">
        <v>21388</v>
      </c>
      <c r="D10" s="255" t="s">
        <v>286</v>
      </c>
      <c r="E10" s="270">
        <v>1247809189</v>
      </c>
    </row>
    <row r="11" spans="1:5" ht="15" customHeight="1" x14ac:dyDescent="0.15">
      <c r="A11" s="748"/>
      <c r="B11" s="254" t="s">
        <v>285</v>
      </c>
      <c r="C11" s="248">
        <v>66012</v>
      </c>
      <c r="D11" s="255" t="s">
        <v>284</v>
      </c>
      <c r="E11" s="270">
        <v>669285437</v>
      </c>
    </row>
    <row r="12" spans="1:5" ht="15" customHeight="1" x14ac:dyDescent="0.15">
      <c r="A12" s="748"/>
      <c r="B12" s="256" t="s">
        <v>283</v>
      </c>
      <c r="C12" s="248">
        <v>12789</v>
      </c>
      <c r="D12" s="255" t="s">
        <v>282</v>
      </c>
      <c r="E12" s="270">
        <v>1333385112</v>
      </c>
    </row>
    <row r="13" spans="1:5" ht="15" customHeight="1" x14ac:dyDescent="0.15">
      <c r="A13" s="748"/>
      <c r="B13" s="256" t="s">
        <v>281</v>
      </c>
      <c r="C13" s="248">
        <v>2090</v>
      </c>
      <c r="D13" s="255" t="s">
        <v>280</v>
      </c>
      <c r="E13" s="270">
        <v>199222898</v>
      </c>
    </row>
    <row r="14" spans="1:5" ht="15" customHeight="1" x14ac:dyDescent="0.15">
      <c r="A14" s="748"/>
      <c r="B14" s="256" t="s">
        <v>279</v>
      </c>
      <c r="C14" s="248">
        <v>21534</v>
      </c>
      <c r="D14" s="255" t="s">
        <v>278</v>
      </c>
      <c r="E14" s="270">
        <v>136605291</v>
      </c>
    </row>
    <row r="15" spans="1:5" ht="15" customHeight="1" x14ac:dyDescent="0.15">
      <c r="A15" s="748"/>
      <c r="B15" s="256" t="s">
        <v>277</v>
      </c>
      <c r="C15" s="248">
        <v>4194</v>
      </c>
      <c r="D15" s="255" t="s">
        <v>276</v>
      </c>
      <c r="E15" s="270">
        <v>947288633</v>
      </c>
    </row>
    <row r="16" spans="1:5" ht="15" customHeight="1" x14ac:dyDescent="0.15">
      <c r="A16" s="748"/>
      <c r="B16" s="254" t="s">
        <v>275</v>
      </c>
      <c r="C16" s="248">
        <v>979</v>
      </c>
      <c r="D16" s="255" t="s">
        <v>274</v>
      </c>
      <c r="E16" s="270">
        <v>24417088</v>
      </c>
    </row>
    <row r="17" spans="1:5" ht="15" customHeight="1" x14ac:dyDescent="0.15">
      <c r="A17" s="748"/>
      <c r="B17" s="254" t="s">
        <v>273</v>
      </c>
      <c r="C17" s="248">
        <v>1190</v>
      </c>
      <c r="D17" s="268" t="s">
        <v>123</v>
      </c>
      <c r="E17" s="270">
        <v>125001342</v>
      </c>
    </row>
    <row r="18" spans="1:5" ht="15" customHeight="1" x14ac:dyDescent="0.15">
      <c r="A18" s="748"/>
      <c r="B18" s="256" t="s">
        <v>272</v>
      </c>
      <c r="C18" s="269">
        <v>104336</v>
      </c>
      <c r="D18" s="268" t="s">
        <v>123</v>
      </c>
      <c r="E18" s="246">
        <v>1322240211</v>
      </c>
    </row>
    <row r="19" spans="1:5" ht="15" customHeight="1" x14ac:dyDescent="0.15">
      <c r="A19" s="748"/>
      <c r="B19" s="254" t="s">
        <v>248</v>
      </c>
      <c r="C19" s="267">
        <f>SUM(C5:C18)</f>
        <v>331966</v>
      </c>
      <c r="D19" s="266" t="s">
        <v>123</v>
      </c>
      <c r="E19" s="265">
        <f>SUM(E5:E18)</f>
        <v>12842249031</v>
      </c>
    </row>
    <row r="20" spans="1:5" ht="15" customHeight="1" x14ac:dyDescent="0.15">
      <c r="A20" s="749" t="s">
        <v>271</v>
      </c>
      <c r="B20" s="254" t="s">
        <v>270</v>
      </c>
      <c r="C20" s="264" t="s">
        <v>123</v>
      </c>
      <c r="D20" s="263" t="s">
        <v>123</v>
      </c>
      <c r="E20" s="263" t="s">
        <v>123</v>
      </c>
    </row>
    <row r="21" spans="1:5" ht="15" customHeight="1" x14ac:dyDescent="0.15">
      <c r="A21" s="749"/>
      <c r="B21" s="254" t="s">
        <v>269</v>
      </c>
      <c r="C21" s="248">
        <v>3120</v>
      </c>
      <c r="D21" s="255" t="s">
        <v>268</v>
      </c>
      <c r="E21" s="246">
        <v>382269281</v>
      </c>
    </row>
    <row r="22" spans="1:5" ht="15" customHeight="1" x14ac:dyDescent="0.15">
      <c r="A22" s="749"/>
      <c r="B22" s="254" t="s">
        <v>267</v>
      </c>
      <c r="C22" s="248">
        <v>5727</v>
      </c>
      <c r="D22" s="255" t="s">
        <v>266</v>
      </c>
      <c r="E22" s="246">
        <v>1161935355</v>
      </c>
    </row>
    <row r="23" spans="1:5" ht="15" customHeight="1" x14ac:dyDescent="0.15">
      <c r="A23" s="749"/>
      <c r="B23" s="254" t="s">
        <v>265</v>
      </c>
      <c r="C23" s="248">
        <v>6919</v>
      </c>
      <c r="D23" s="255" t="s">
        <v>264</v>
      </c>
      <c r="E23" s="246">
        <v>1681400739</v>
      </c>
    </row>
    <row r="24" spans="1:5" ht="15" customHeight="1" x14ac:dyDescent="0.15">
      <c r="A24" s="749"/>
      <c r="B24" s="262" t="s">
        <v>263</v>
      </c>
      <c r="C24" s="248">
        <v>4373</v>
      </c>
      <c r="D24" s="255" t="s">
        <v>262</v>
      </c>
      <c r="E24" s="246">
        <v>1117765445</v>
      </c>
    </row>
    <row r="25" spans="1:5" ht="15" customHeight="1" x14ac:dyDescent="0.15">
      <c r="A25" s="749"/>
      <c r="B25" s="262" t="s">
        <v>261</v>
      </c>
      <c r="C25" s="248">
        <v>932</v>
      </c>
      <c r="D25" s="255" t="s">
        <v>260</v>
      </c>
      <c r="E25" s="246">
        <v>131145106</v>
      </c>
    </row>
    <row r="26" spans="1:5" ht="15" customHeight="1" x14ac:dyDescent="0.15">
      <c r="A26" s="749"/>
      <c r="B26" s="261" t="s">
        <v>259</v>
      </c>
      <c r="C26" s="248">
        <v>1220</v>
      </c>
      <c r="D26" s="255" t="s">
        <v>258</v>
      </c>
      <c r="E26" s="246">
        <v>277234816</v>
      </c>
    </row>
    <row r="27" spans="1:5" ht="15" customHeight="1" x14ac:dyDescent="0.15">
      <c r="A27" s="749"/>
      <c r="B27" s="261" t="s">
        <v>257</v>
      </c>
      <c r="C27" s="248">
        <v>12634</v>
      </c>
      <c r="D27" s="255" t="s">
        <v>256</v>
      </c>
      <c r="E27" s="246">
        <v>1022406962</v>
      </c>
    </row>
    <row r="28" spans="1:5" ht="15" customHeight="1" x14ac:dyDescent="0.15">
      <c r="A28" s="749"/>
      <c r="B28" s="254" t="s">
        <v>248</v>
      </c>
      <c r="C28" s="260">
        <f>SUM(C20:C27)</f>
        <v>34925</v>
      </c>
      <c r="D28" s="259" t="s">
        <v>123</v>
      </c>
      <c r="E28" s="258">
        <f>SUM(E20:E27)</f>
        <v>5774157704</v>
      </c>
    </row>
    <row r="29" spans="1:5" ht="15" customHeight="1" x14ac:dyDescent="0.15">
      <c r="A29" s="748" t="s">
        <v>255</v>
      </c>
      <c r="B29" s="256" t="s">
        <v>254</v>
      </c>
      <c r="C29" s="251">
        <v>16310</v>
      </c>
      <c r="D29" s="257" t="s">
        <v>253</v>
      </c>
      <c r="E29" s="249">
        <v>3967831004</v>
      </c>
    </row>
    <row r="30" spans="1:5" ht="15" customHeight="1" x14ac:dyDescent="0.15">
      <c r="A30" s="748"/>
      <c r="B30" s="256" t="s">
        <v>252</v>
      </c>
      <c r="C30" s="248">
        <v>14394</v>
      </c>
      <c r="D30" s="255" t="s">
        <v>251</v>
      </c>
      <c r="E30" s="246">
        <v>3856893944</v>
      </c>
    </row>
    <row r="31" spans="1:5" ht="15" customHeight="1" x14ac:dyDescent="0.15">
      <c r="A31" s="748"/>
      <c r="B31" s="256" t="s">
        <v>250</v>
      </c>
      <c r="C31" s="248">
        <v>378</v>
      </c>
      <c r="D31" s="255" t="s">
        <v>249</v>
      </c>
      <c r="E31" s="246">
        <v>122362576</v>
      </c>
    </row>
    <row r="32" spans="1:5" ht="15" customHeight="1" x14ac:dyDescent="0.15">
      <c r="A32" s="748"/>
      <c r="B32" s="254" t="s">
        <v>248</v>
      </c>
      <c r="C32" s="253">
        <f>SUM(C29:C31)</f>
        <v>31082</v>
      </c>
      <c r="D32" s="244" t="s">
        <v>123</v>
      </c>
      <c r="E32" s="252">
        <f>SUM(E29:E31)</f>
        <v>7947087524</v>
      </c>
    </row>
    <row r="33" spans="1:5" ht="15" customHeight="1" x14ac:dyDescent="0.15">
      <c r="A33" s="742" t="s">
        <v>247</v>
      </c>
      <c r="B33" s="743"/>
      <c r="C33" s="251">
        <v>59320</v>
      </c>
      <c r="D33" s="250" t="s">
        <v>123</v>
      </c>
      <c r="E33" s="249">
        <v>648943425</v>
      </c>
    </row>
    <row r="34" spans="1:5" ht="15" customHeight="1" x14ac:dyDescent="0.15">
      <c r="A34" s="752" t="s">
        <v>246</v>
      </c>
      <c r="B34" s="753"/>
      <c r="C34" s="248">
        <v>3040</v>
      </c>
      <c r="D34" s="247" t="s">
        <v>123</v>
      </c>
      <c r="E34" s="246">
        <v>77584880</v>
      </c>
    </row>
    <row r="35" spans="1:5" ht="15" customHeight="1" x14ac:dyDescent="0.15">
      <c r="A35" s="750" t="s">
        <v>245</v>
      </c>
      <c r="B35" s="751"/>
      <c r="C35" s="248">
        <v>26325</v>
      </c>
      <c r="D35" s="247" t="s">
        <v>123</v>
      </c>
      <c r="E35" s="246">
        <v>947288633</v>
      </c>
    </row>
    <row r="36" spans="1:5" x14ac:dyDescent="0.15">
      <c r="A36" s="742" t="s">
        <v>244</v>
      </c>
      <c r="B36" s="743"/>
      <c r="C36" s="245">
        <v>399014</v>
      </c>
      <c r="D36" s="244" t="s">
        <v>123</v>
      </c>
      <c r="E36" s="243">
        <v>22344784</v>
      </c>
    </row>
    <row r="37" spans="1:5" x14ac:dyDescent="0.15">
      <c r="A37" s="742" t="s">
        <v>243</v>
      </c>
      <c r="B37" s="743"/>
      <c r="C37" s="242">
        <f>C19+C32+C28+C33+C34+C35+C36</f>
        <v>885672</v>
      </c>
      <c r="D37" s="241" t="s">
        <v>123</v>
      </c>
      <c r="E37" s="240">
        <f>E19+E32+E28+E33+E34+E35+E36</f>
        <v>28259655981</v>
      </c>
    </row>
    <row r="38" spans="1:5" x14ac:dyDescent="0.15">
      <c r="A38" s="239" t="s">
        <v>127</v>
      </c>
      <c r="B38" s="239"/>
      <c r="C38" s="238"/>
      <c r="D38" s="238"/>
      <c r="E38" s="238"/>
    </row>
    <row r="39" spans="1:5" x14ac:dyDescent="0.15">
      <c r="E39" s="237"/>
    </row>
  </sheetData>
  <mergeCells count="11">
    <mergeCell ref="A33:B33"/>
    <mergeCell ref="A36:B36"/>
    <mergeCell ref="A37:B37"/>
    <mergeCell ref="A2:B4"/>
    <mergeCell ref="C2:E2"/>
    <mergeCell ref="A5:A19"/>
    <mergeCell ref="A20:A28"/>
    <mergeCell ref="A29:A32"/>
    <mergeCell ref="A35:B35"/>
    <mergeCell ref="C3:E3"/>
    <mergeCell ref="A34:B34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15"/>
  <sheetViews>
    <sheetView workbookViewId="0">
      <selection activeCell="K15" sqref="K15"/>
    </sheetView>
  </sheetViews>
  <sheetFormatPr defaultRowHeight="13.5" x14ac:dyDescent="0.15"/>
  <cols>
    <col min="1" max="1" width="14.125" customWidth="1"/>
    <col min="2" max="2" width="19.125" customWidth="1"/>
    <col min="3" max="3" width="18.125" customWidth="1"/>
    <col min="4" max="4" width="17.75" customWidth="1"/>
  </cols>
  <sheetData>
    <row r="1" spans="1:5" ht="17.25" x14ac:dyDescent="0.15">
      <c r="A1" s="210" t="s">
        <v>311</v>
      </c>
      <c r="B1" s="41"/>
      <c r="C1" s="41"/>
      <c r="D1" s="41"/>
      <c r="E1" s="41"/>
    </row>
    <row r="2" spans="1:5" ht="5.25" customHeight="1" x14ac:dyDescent="0.15">
      <c r="A2" s="280"/>
      <c r="B2" s="280"/>
      <c r="C2" s="280"/>
      <c r="D2" s="280"/>
      <c r="E2" s="41"/>
    </row>
    <row r="3" spans="1:5" ht="19.5" customHeight="1" x14ac:dyDescent="0.15">
      <c r="A3" s="284" t="s">
        <v>310</v>
      </c>
      <c r="B3" s="283" t="s">
        <v>309</v>
      </c>
      <c r="C3" s="282" t="s">
        <v>308</v>
      </c>
      <c r="D3" s="281" t="s">
        <v>307</v>
      </c>
      <c r="E3" s="41"/>
    </row>
    <row r="4" spans="1:5" ht="5.25" customHeight="1" x14ac:dyDescent="0.15">
      <c r="A4" s="214"/>
      <c r="B4" s="280"/>
      <c r="C4" s="280"/>
      <c r="D4" s="280"/>
      <c r="E4" s="41"/>
    </row>
    <row r="5" spans="1:5" x14ac:dyDescent="0.15">
      <c r="A5" s="26" t="s">
        <v>139</v>
      </c>
      <c r="B5" s="279">
        <v>7119</v>
      </c>
      <c r="C5" s="279">
        <v>4637</v>
      </c>
      <c r="D5" s="279">
        <v>5767</v>
      </c>
      <c r="E5" s="41"/>
    </row>
    <row r="6" spans="1:5" x14ac:dyDescent="0.15">
      <c r="A6" s="27" t="s">
        <v>140</v>
      </c>
      <c r="B6" s="278">
        <v>20123</v>
      </c>
      <c r="C6" s="277">
        <v>13769</v>
      </c>
      <c r="D6" s="277">
        <v>18921</v>
      </c>
      <c r="E6" s="41"/>
    </row>
    <row r="7" spans="1:5" x14ac:dyDescent="0.15">
      <c r="A7" s="41" t="s">
        <v>107</v>
      </c>
      <c r="B7" s="41"/>
      <c r="C7" s="41"/>
      <c r="D7" s="41"/>
      <c r="E7" s="41"/>
    </row>
    <row r="8" spans="1:5" x14ac:dyDescent="0.15">
      <c r="A8" s="41" t="s">
        <v>306</v>
      </c>
      <c r="B8" s="41"/>
      <c r="C8" s="41"/>
      <c r="D8" s="41"/>
      <c r="E8" s="41"/>
    </row>
    <row r="9" spans="1:5" x14ac:dyDescent="0.15">
      <c r="A9" s="276"/>
      <c r="B9" s="276"/>
      <c r="C9" s="276"/>
      <c r="D9" s="276"/>
      <c r="E9" s="41"/>
    </row>
    <row r="10" spans="1:5" x14ac:dyDescent="0.15">
      <c r="A10" s="41"/>
      <c r="B10" s="41"/>
      <c r="C10" s="41"/>
      <c r="D10" s="41"/>
      <c r="E10" s="41"/>
    </row>
    <row r="14" spans="1:5" x14ac:dyDescent="0.15">
      <c r="E14" s="275"/>
    </row>
    <row r="15" spans="1:5" x14ac:dyDescent="0.15">
      <c r="E15" s="275"/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3"/>
  <sheetViews>
    <sheetView showGridLines="0" zoomScaleNormal="100" zoomScaleSheetLayoutView="100" workbookViewId="0">
      <selection activeCell="M1" sqref="M1"/>
    </sheetView>
  </sheetViews>
  <sheetFormatPr defaultRowHeight="16.5" customHeight="1" x14ac:dyDescent="0.15"/>
  <cols>
    <col min="1" max="1" width="11.5" style="45" customWidth="1"/>
    <col min="2" max="7" width="10.625" style="45" customWidth="1"/>
    <col min="8" max="16" width="9.625" style="45" customWidth="1"/>
    <col min="17" max="16384" width="9" style="45"/>
  </cols>
  <sheetData>
    <row r="1" spans="1:10" ht="16.5" customHeight="1" x14ac:dyDescent="0.15">
      <c r="A1" s="64" t="s">
        <v>212</v>
      </c>
      <c r="G1" s="65" t="s">
        <v>117</v>
      </c>
      <c r="J1" s="46"/>
    </row>
    <row r="2" spans="1:10" ht="3.95" customHeight="1" thickBot="1" x14ac:dyDescent="0.2">
      <c r="A2" s="66"/>
      <c r="B2" s="66"/>
      <c r="C2" s="66"/>
      <c r="D2" s="66"/>
      <c r="E2" s="66"/>
      <c r="F2" s="66"/>
      <c r="G2" s="67"/>
    </row>
    <row r="3" spans="1:10" ht="16.5" customHeight="1" x14ac:dyDescent="0.15">
      <c r="A3" s="695" t="s">
        <v>213</v>
      </c>
      <c r="B3" s="68" t="s">
        <v>83</v>
      </c>
      <c r="C3" s="68"/>
      <c r="D3" s="68"/>
      <c r="E3" s="68" t="s">
        <v>84</v>
      </c>
      <c r="F3" s="68"/>
      <c r="G3" s="69"/>
    </row>
    <row r="4" spans="1:10" ht="16.5" customHeight="1" x14ac:dyDescent="0.15">
      <c r="A4" s="697"/>
      <c r="B4" s="70" t="s">
        <v>85</v>
      </c>
      <c r="C4" s="70" t="s">
        <v>86</v>
      </c>
      <c r="D4" s="70" t="s">
        <v>19</v>
      </c>
      <c r="E4" s="70" t="s">
        <v>85</v>
      </c>
      <c r="F4" s="70" t="s">
        <v>86</v>
      </c>
      <c r="G4" s="71" t="s">
        <v>19</v>
      </c>
    </row>
    <row r="5" spans="1:10" ht="9" customHeight="1" x14ac:dyDescent="0.15">
      <c r="A5" s="72"/>
      <c r="B5" s="73"/>
      <c r="C5" s="73"/>
      <c r="D5" s="73"/>
      <c r="E5" s="73"/>
      <c r="F5" s="73"/>
    </row>
    <row r="6" spans="1:10" ht="16.5" customHeight="1" x14ac:dyDescent="0.15">
      <c r="A6" s="26" t="s">
        <v>136</v>
      </c>
      <c r="B6" s="74">
        <v>804</v>
      </c>
      <c r="C6" s="74">
        <v>1178</v>
      </c>
      <c r="D6" s="63">
        <f>SUM(B6:C6)</f>
        <v>1982</v>
      </c>
      <c r="E6" s="74">
        <v>1469</v>
      </c>
      <c r="F6" s="74">
        <v>29081</v>
      </c>
      <c r="G6" s="75">
        <f>SUM(E6:F6)</f>
        <v>30550</v>
      </c>
    </row>
    <row r="7" spans="1:10" ht="16.5" customHeight="1" x14ac:dyDescent="0.15">
      <c r="A7" s="26" t="s">
        <v>137</v>
      </c>
      <c r="B7" s="74">
        <v>827</v>
      </c>
      <c r="C7" s="74">
        <v>1188</v>
      </c>
      <c r="D7" s="63">
        <f>SUM(B7:C7)</f>
        <v>2015</v>
      </c>
      <c r="E7" s="74">
        <v>2158</v>
      </c>
      <c r="F7" s="74">
        <v>30580</v>
      </c>
      <c r="G7" s="75">
        <f>SUM(E7:F7)</f>
        <v>32738</v>
      </c>
    </row>
    <row r="8" spans="1:10" ht="16.5" customHeight="1" x14ac:dyDescent="0.15">
      <c r="A8" s="26" t="s">
        <v>138</v>
      </c>
      <c r="B8" s="76">
        <v>907</v>
      </c>
      <c r="C8" s="76">
        <v>1210</v>
      </c>
      <c r="D8" s="63">
        <f>SUM(B8:C8)</f>
        <v>2117</v>
      </c>
      <c r="E8" s="76">
        <v>2514</v>
      </c>
      <c r="F8" s="76">
        <v>31546</v>
      </c>
      <c r="G8" s="75">
        <f>SUM(E8:F8)</f>
        <v>34060</v>
      </c>
    </row>
    <row r="9" spans="1:10" ht="16.5" customHeight="1" x14ac:dyDescent="0.15">
      <c r="A9" s="26" t="s">
        <v>139</v>
      </c>
      <c r="B9" s="76">
        <v>864</v>
      </c>
      <c r="C9" s="76">
        <v>1114</v>
      </c>
      <c r="D9" s="63">
        <f>SUM(B9:C9)</f>
        <v>1978</v>
      </c>
      <c r="E9" s="76">
        <v>2583</v>
      </c>
      <c r="F9" s="76">
        <v>32263</v>
      </c>
      <c r="G9" s="75">
        <f>SUM(E9:F9)</f>
        <v>34846</v>
      </c>
    </row>
    <row r="10" spans="1:10" ht="16.5" customHeight="1" x14ac:dyDescent="0.15">
      <c r="A10" s="27" t="s">
        <v>140</v>
      </c>
      <c r="B10" s="47">
        <v>896</v>
      </c>
      <c r="C10" s="47">
        <v>1104</v>
      </c>
      <c r="D10" s="77">
        <f>SUM(B10:C10)</f>
        <v>2000</v>
      </c>
      <c r="E10" s="47">
        <v>2761</v>
      </c>
      <c r="F10" s="47">
        <v>33028</v>
      </c>
      <c r="G10" s="78">
        <f>SUM(E10:F10)</f>
        <v>35789</v>
      </c>
    </row>
    <row r="11" spans="1:10" ht="16.5" customHeight="1" x14ac:dyDescent="0.15">
      <c r="A11" s="107" t="s">
        <v>222</v>
      </c>
    </row>
    <row r="13" spans="1:10" ht="16.5" customHeight="1" x14ac:dyDescent="0.15">
      <c r="A13" s="48"/>
    </row>
  </sheetData>
  <mergeCells count="1">
    <mergeCell ref="A3:A4"/>
  </mergeCells>
  <phoneticPr fontId="0"/>
  <pageMargins left="0.74803149606299213" right="0.74803149606299213" top="0.98425196850393704" bottom="0.98425196850393704" header="0.51181102362204722" footer="0.51181102362204722"/>
  <pageSetup paperSize="9" orientation="portrait" horizontalDpi="360" verticalDpi="36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10"/>
  <sheetViews>
    <sheetView workbookViewId="0">
      <selection activeCell="K15" sqref="K15"/>
    </sheetView>
  </sheetViews>
  <sheetFormatPr defaultRowHeight="13.5" x14ac:dyDescent="0.15"/>
  <cols>
    <col min="1" max="1" width="21.625" customWidth="1"/>
    <col min="2" max="2" width="26.375" customWidth="1"/>
  </cols>
  <sheetData>
    <row r="1" spans="1:5" ht="17.25" x14ac:dyDescent="0.15">
      <c r="A1" s="210" t="s">
        <v>314</v>
      </c>
      <c r="B1" s="41"/>
      <c r="C1" s="41"/>
      <c r="D1" s="41"/>
      <c r="E1" s="41"/>
    </row>
    <row r="2" spans="1:5" ht="3.75" customHeight="1" x14ac:dyDescent="0.15">
      <c r="A2" s="280"/>
      <c r="B2" s="280"/>
      <c r="C2" s="280"/>
      <c r="D2" s="280"/>
      <c r="E2" s="41"/>
    </row>
    <row r="3" spans="1:5" x14ac:dyDescent="0.15">
      <c r="A3" s="284" t="s">
        <v>313</v>
      </c>
      <c r="B3" s="281" t="s">
        <v>312</v>
      </c>
      <c r="C3" s="286"/>
      <c r="D3" s="285"/>
      <c r="E3" s="41"/>
    </row>
    <row r="4" spans="1:5" ht="5.25" customHeight="1" x14ac:dyDescent="0.15">
      <c r="A4" s="214"/>
      <c r="B4" s="280"/>
      <c r="C4" s="280"/>
      <c r="D4" s="280"/>
      <c r="E4" s="41"/>
    </row>
    <row r="5" spans="1:5" x14ac:dyDescent="0.15">
      <c r="A5" s="26" t="s">
        <v>161</v>
      </c>
      <c r="B5" s="279">
        <v>943</v>
      </c>
      <c r="C5" s="280"/>
      <c r="D5" s="280"/>
      <c r="E5" s="41"/>
    </row>
    <row r="6" spans="1:5" x14ac:dyDescent="0.15">
      <c r="A6" s="27" t="s">
        <v>162</v>
      </c>
      <c r="B6" s="277">
        <v>1471</v>
      </c>
      <c r="C6" s="280"/>
      <c r="D6" s="280"/>
      <c r="E6" s="41"/>
    </row>
    <row r="7" spans="1:5" x14ac:dyDescent="0.15">
      <c r="A7" s="41" t="s">
        <v>107</v>
      </c>
      <c r="B7" s="41"/>
      <c r="C7" s="41"/>
      <c r="D7" s="41"/>
      <c r="E7" s="41"/>
    </row>
    <row r="8" spans="1:5" x14ac:dyDescent="0.15">
      <c r="A8" s="41" t="s">
        <v>306</v>
      </c>
      <c r="B8" s="41"/>
      <c r="C8" s="41"/>
      <c r="D8" s="41"/>
      <c r="E8" s="41"/>
    </row>
    <row r="9" spans="1:5" x14ac:dyDescent="0.15">
      <c r="A9" s="276"/>
      <c r="B9" s="276"/>
      <c r="C9" s="276"/>
      <c r="D9" s="276"/>
      <c r="E9" s="41"/>
    </row>
    <row r="10" spans="1:5" x14ac:dyDescent="0.15">
      <c r="A10" s="275"/>
      <c r="B10" s="275"/>
      <c r="C10" s="275"/>
      <c r="D10" s="275"/>
    </row>
  </sheetData>
  <phoneticPr fontId="2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3"/>
  <sheetViews>
    <sheetView showGridLines="0" zoomScaleNormal="100" zoomScaleSheetLayoutView="100" workbookViewId="0">
      <selection activeCell="E16" sqref="E16"/>
    </sheetView>
  </sheetViews>
  <sheetFormatPr defaultRowHeight="16.5" customHeight="1" x14ac:dyDescent="0.15"/>
  <cols>
    <col min="1" max="1" width="11.625" style="1" customWidth="1"/>
    <col min="2" max="2" width="8.625" style="1" customWidth="1"/>
    <col min="3" max="4" width="7.875" style="1" customWidth="1"/>
    <col min="5" max="9" width="8.5" style="1" customWidth="1"/>
    <col min="10" max="16384" width="9" style="1"/>
  </cols>
  <sheetData>
    <row r="1" spans="1:9" ht="16.5" customHeight="1" x14ac:dyDescent="0.15">
      <c r="A1" s="192" t="s">
        <v>121</v>
      </c>
      <c r="I1" s="167" t="s">
        <v>119</v>
      </c>
    </row>
    <row r="2" spans="1:9" ht="3.95" customHeight="1" thickBot="1" x14ac:dyDescent="0.2">
      <c r="A2" s="84"/>
      <c r="B2" s="84"/>
      <c r="C2" s="84"/>
      <c r="D2" s="84"/>
      <c r="E2" s="84"/>
      <c r="F2" s="84"/>
      <c r="G2" s="84"/>
      <c r="H2" s="84"/>
      <c r="I2" s="84"/>
    </row>
    <row r="3" spans="1:9" ht="16.5" customHeight="1" x14ac:dyDescent="0.15">
      <c r="A3" s="731" t="s">
        <v>20</v>
      </c>
      <c r="B3" s="754" t="s">
        <v>189</v>
      </c>
      <c r="C3" s="733" t="s">
        <v>31</v>
      </c>
      <c r="D3" s="756"/>
      <c r="E3" s="733" t="s">
        <v>125</v>
      </c>
      <c r="F3" s="757"/>
      <c r="G3" s="757"/>
      <c r="H3" s="757"/>
      <c r="I3" s="757"/>
    </row>
    <row r="4" spans="1:9" ht="16.5" customHeight="1" x14ac:dyDescent="0.15">
      <c r="A4" s="732"/>
      <c r="B4" s="755"/>
      <c r="C4" s="692" t="s">
        <v>29</v>
      </c>
      <c r="D4" s="692" t="s">
        <v>30</v>
      </c>
      <c r="E4" s="692" t="s">
        <v>32</v>
      </c>
      <c r="F4" s="692" t="s">
        <v>33</v>
      </c>
      <c r="G4" s="692" t="s">
        <v>34</v>
      </c>
      <c r="H4" s="692" t="s">
        <v>35</v>
      </c>
      <c r="I4" s="92" t="s">
        <v>36</v>
      </c>
    </row>
    <row r="5" spans="1:9" ht="3.75" customHeight="1" x14ac:dyDescent="0.15">
      <c r="A5" s="198"/>
    </row>
    <row r="6" spans="1:9" ht="16.5" customHeight="1" x14ac:dyDescent="0.15">
      <c r="A6" s="26" t="s">
        <v>182</v>
      </c>
      <c r="B6" s="1">
        <v>10333</v>
      </c>
      <c r="C6" s="1">
        <v>2909</v>
      </c>
      <c r="D6" s="1">
        <v>7424</v>
      </c>
      <c r="E6" s="1">
        <v>1869</v>
      </c>
      <c r="F6" s="1">
        <v>2307</v>
      </c>
      <c r="G6" s="1">
        <v>2381</v>
      </c>
      <c r="H6" s="1">
        <v>3776</v>
      </c>
      <c r="I6" s="19" t="s">
        <v>184</v>
      </c>
    </row>
    <row r="7" spans="1:9" ht="16.5" customHeight="1" x14ac:dyDescent="0.15">
      <c r="A7" s="26" t="s">
        <v>183</v>
      </c>
      <c r="B7" s="1">
        <v>11195</v>
      </c>
      <c r="C7" s="1">
        <v>3291</v>
      </c>
      <c r="D7" s="1">
        <v>7904</v>
      </c>
      <c r="E7" s="1">
        <v>2174</v>
      </c>
      <c r="F7" s="1">
        <v>2516</v>
      </c>
      <c r="G7" s="1">
        <v>2476</v>
      </c>
      <c r="H7" s="1">
        <v>4029</v>
      </c>
      <c r="I7" s="19" t="s">
        <v>122</v>
      </c>
    </row>
    <row r="8" spans="1:9" ht="16.5" customHeight="1" x14ac:dyDescent="0.15">
      <c r="A8" s="26" t="s">
        <v>185</v>
      </c>
      <c r="B8" s="1">
        <v>12012</v>
      </c>
      <c r="C8" s="1">
        <v>3634</v>
      </c>
      <c r="D8" s="1">
        <v>8378</v>
      </c>
      <c r="E8" s="1">
        <v>2485</v>
      </c>
      <c r="F8" s="1">
        <v>2770</v>
      </c>
      <c r="G8" s="1">
        <v>2506</v>
      </c>
      <c r="H8" s="1">
        <v>4251</v>
      </c>
      <c r="I8" s="19" t="s">
        <v>190</v>
      </c>
    </row>
    <row r="9" spans="1:9" ht="16.5" customHeight="1" x14ac:dyDescent="0.15">
      <c r="A9" s="26" t="s">
        <v>186</v>
      </c>
      <c r="B9" s="1">
        <v>12768</v>
      </c>
      <c r="C9" s="1">
        <v>3973</v>
      </c>
      <c r="D9" s="1">
        <v>8795</v>
      </c>
      <c r="E9" s="1">
        <v>2782</v>
      </c>
      <c r="F9" s="1">
        <v>2853</v>
      </c>
      <c r="G9" s="1">
        <v>2604</v>
      </c>
      <c r="H9" s="1">
        <v>4529</v>
      </c>
      <c r="I9" s="19" t="s">
        <v>190</v>
      </c>
    </row>
    <row r="10" spans="1:9" ht="16.5" customHeight="1" x14ac:dyDescent="0.15">
      <c r="A10" s="27" t="s">
        <v>187</v>
      </c>
      <c r="B10" s="6">
        <v>13408</v>
      </c>
      <c r="C10" s="6">
        <v>4280</v>
      </c>
      <c r="D10" s="6">
        <v>9128</v>
      </c>
      <c r="E10" s="6">
        <v>3112</v>
      </c>
      <c r="F10" s="6">
        <v>2779</v>
      </c>
      <c r="G10" s="6">
        <v>2684</v>
      </c>
      <c r="H10" s="6">
        <v>4833</v>
      </c>
      <c r="I10" s="19" t="s">
        <v>190</v>
      </c>
    </row>
    <row r="11" spans="1:9" ht="16.5" customHeight="1" x14ac:dyDescent="0.15">
      <c r="A11" s="1" t="s">
        <v>107</v>
      </c>
      <c r="I11" s="3"/>
    </row>
    <row r="12" spans="1:9" ht="16.5" customHeight="1" x14ac:dyDescent="0.15">
      <c r="A12" s="38" t="s">
        <v>188</v>
      </c>
    </row>
    <row r="13" spans="1:9" ht="16.5" customHeight="1" x14ac:dyDescent="0.15">
      <c r="A13" s="38"/>
    </row>
  </sheetData>
  <mergeCells count="4">
    <mergeCell ref="A3:A4"/>
    <mergeCell ref="B3:B4"/>
    <mergeCell ref="C3:D3"/>
    <mergeCell ref="E3:I3"/>
  </mergeCells>
  <phoneticPr fontId="0"/>
  <pageMargins left="0.74803149606299213" right="0.74803149606299213" top="0.98425196850393704" bottom="0.98425196850393704" header="0.51181102362204722" footer="0.51181102362204722"/>
  <pageSetup paperSize="9" orientation="portrait" horizontalDpi="4294967293" verticalDpi="36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5"/>
  <sheetViews>
    <sheetView showGridLines="0" zoomScaleNormal="100" zoomScaleSheetLayoutView="100" workbookViewId="0">
      <selection activeCell="K15" sqref="K15"/>
    </sheetView>
  </sheetViews>
  <sheetFormatPr defaultRowHeight="16.5" customHeight="1" x14ac:dyDescent="0.15"/>
  <cols>
    <col min="1" max="1" width="12.875" style="287" customWidth="1"/>
    <col min="2" max="2" width="7.625" style="287" customWidth="1"/>
    <col min="3" max="3" width="10.875" style="287" customWidth="1"/>
    <col min="4" max="4" width="8.75" style="287" customWidth="1"/>
    <col min="5" max="5" width="10.25" style="287" customWidth="1"/>
    <col min="6" max="6" width="10.375" style="287" customWidth="1"/>
    <col min="7" max="7" width="7.125" style="287" customWidth="1"/>
    <col min="8" max="9" width="6.5" style="288" customWidth="1"/>
    <col min="10" max="16384" width="9" style="287"/>
  </cols>
  <sheetData>
    <row r="1" spans="1:8" ht="16.5" customHeight="1" x14ac:dyDescent="0.15">
      <c r="A1" s="310" t="s">
        <v>331</v>
      </c>
      <c r="H1" s="287"/>
    </row>
    <row r="2" spans="1:8" ht="3.95" customHeight="1" thickBot="1" x14ac:dyDescent="0.2">
      <c r="A2" s="309"/>
      <c r="B2" s="309"/>
      <c r="C2" s="309"/>
      <c r="D2" s="309"/>
      <c r="E2" s="309"/>
      <c r="F2" s="309"/>
    </row>
    <row r="3" spans="1:8" ht="16.5" customHeight="1" x14ac:dyDescent="0.15">
      <c r="A3" s="306"/>
      <c r="B3" s="308" t="s">
        <v>330</v>
      </c>
      <c r="C3" s="307"/>
      <c r="D3" s="303" t="s">
        <v>329</v>
      </c>
      <c r="E3" s="303"/>
      <c r="F3" s="303"/>
    </row>
    <row r="4" spans="1:8" ht="16.5" customHeight="1" x14ac:dyDescent="0.15">
      <c r="A4" s="306" t="s">
        <v>328</v>
      </c>
      <c r="B4" s="305"/>
      <c r="C4" s="304"/>
      <c r="D4" s="303" t="s">
        <v>327</v>
      </c>
      <c r="E4" s="302"/>
      <c r="F4" s="301" t="s">
        <v>326</v>
      </c>
    </row>
    <row r="5" spans="1:8" ht="36" customHeight="1" x14ac:dyDescent="0.15">
      <c r="A5" s="300"/>
      <c r="B5" s="299" t="s">
        <v>325</v>
      </c>
      <c r="C5" s="298" t="s">
        <v>324</v>
      </c>
      <c r="D5" s="298" t="s">
        <v>323</v>
      </c>
      <c r="E5" s="297" t="s">
        <v>322</v>
      </c>
      <c r="F5" s="296" t="s">
        <v>321</v>
      </c>
    </row>
    <row r="6" spans="1:8" ht="6" customHeight="1" x14ac:dyDescent="0.15">
      <c r="A6" s="295"/>
      <c r="D6" s="294"/>
      <c r="E6" s="294"/>
      <c r="F6" s="294"/>
    </row>
    <row r="7" spans="1:8" ht="16.5" customHeight="1" x14ac:dyDescent="0.15">
      <c r="A7" s="26" t="s">
        <v>320</v>
      </c>
      <c r="B7" s="1">
        <v>8261</v>
      </c>
      <c r="C7" s="1">
        <v>15510</v>
      </c>
      <c r="D7" s="287">
        <v>107</v>
      </c>
      <c r="E7" s="287">
        <v>19</v>
      </c>
      <c r="F7" s="287">
        <v>29</v>
      </c>
    </row>
    <row r="8" spans="1:8" ht="16.5" customHeight="1" x14ac:dyDescent="0.15">
      <c r="A8" s="26" t="s">
        <v>137</v>
      </c>
      <c r="B8" s="1">
        <v>8890</v>
      </c>
      <c r="C8" s="1">
        <v>16654</v>
      </c>
      <c r="D8" s="287">
        <v>24</v>
      </c>
      <c r="E8" s="287">
        <v>22</v>
      </c>
      <c r="F8" s="287">
        <v>50</v>
      </c>
    </row>
    <row r="9" spans="1:8" ht="16.5" customHeight="1" x14ac:dyDescent="0.15">
      <c r="A9" s="26" t="s">
        <v>138</v>
      </c>
      <c r="B9" s="1">
        <v>9542</v>
      </c>
      <c r="C9" s="1">
        <v>17844</v>
      </c>
      <c r="D9" s="287">
        <v>1</v>
      </c>
      <c r="E9" s="287">
        <v>17</v>
      </c>
      <c r="F9" s="287">
        <v>47</v>
      </c>
    </row>
    <row r="10" spans="1:8" ht="16.5" customHeight="1" x14ac:dyDescent="0.15">
      <c r="A10" s="26" t="s">
        <v>139</v>
      </c>
      <c r="B10" s="1">
        <v>9938</v>
      </c>
      <c r="C10" s="1">
        <v>18568</v>
      </c>
      <c r="D10" s="19" t="s">
        <v>122</v>
      </c>
      <c r="E10" s="293">
        <v>16</v>
      </c>
      <c r="F10" s="287">
        <v>51</v>
      </c>
    </row>
    <row r="11" spans="1:8" ht="16.5" customHeight="1" x14ac:dyDescent="0.15">
      <c r="A11" s="27" t="s">
        <v>140</v>
      </c>
      <c r="B11" s="6">
        <v>12765</v>
      </c>
      <c r="C11" s="6">
        <v>19148</v>
      </c>
      <c r="D11" s="291">
        <v>1</v>
      </c>
      <c r="E11" s="292">
        <v>2</v>
      </c>
      <c r="F11" s="291">
        <v>71</v>
      </c>
    </row>
    <row r="12" spans="1:8" ht="16.5" customHeight="1" x14ac:dyDescent="0.15">
      <c r="A12" s="290" t="s">
        <v>319</v>
      </c>
    </row>
    <row r="13" spans="1:8" ht="16.5" customHeight="1" x14ac:dyDescent="0.15">
      <c r="A13" s="287" t="s">
        <v>318</v>
      </c>
    </row>
    <row r="14" spans="1:8" ht="16.5" customHeight="1" x14ac:dyDescent="0.15">
      <c r="A14" s="287" t="s">
        <v>317</v>
      </c>
    </row>
    <row r="15" spans="1:8" ht="16.5" customHeight="1" x14ac:dyDescent="0.15">
      <c r="A15" s="289"/>
    </row>
  </sheetData>
  <phoneticPr fontId="2"/>
  <pageMargins left="0.74803149606299213" right="0.74803149606299213" top="0.98425196850393704" bottom="0.98425196850393704" header="0.51181102362204722" footer="0.51181102362204722"/>
  <pageSetup paperSize="9" orientation="portrait" horizontalDpi="4294967293" verticalDpi="36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2"/>
  <sheetViews>
    <sheetView showGridLines="0" zoomScaleNormal="100" zoomScaleSheetLayoutView="100" workbookViewId="0">
      <selection activeCell="K15" sqref="K15"/>
    </sheetView>
  </sheetViews>
  <sheetFormatPr defaultRowHeight="16.5" customHeight="1" x14ac:dyDescent="0.15"/>
  <cols>
    <col min="1" max="1" width="11.625" style="311" customWidth="1"/>
    <col min="2" max="3" width="13.875" style="311" customWidth="1"/>
    <col min="4" max="4" width="8.75" style="311" customWidth="1"/>
    <col min="5" max="5" width="10.25" style="311" customWidth="1"/>
    <col min="6" max="6" width="10.375" style="311" customWidth="1"/>
    <col min="7" max="7" width="7.125" style="311" customWidth="1"/>
    <col min="8" max="9" width="6.5" style="312" customWidth="1"/>
    <col min="10" max="16384" width="9" style="311"/>
  </cols>
  <sheetData>
    <row r="1" spans="1:9" ht="16.5" customHeight="1" x14ac:dyDescent="0.2">
      <c r="A1" s="328" t="s">
        <v>337</v>
      </c>
      <c r="H1" s="311"/>
    </row>
    <row r="2" spans="1:9" ht="3.95" customHeight="1" thickBot="1" x14ac:dyDescent="0.2">
      <c r="A2" s="327"/>
      <c r="B2" s="327"/>
      <c r="C2" s="327"/>
      <c r="D2" s="313"/>
      <c r="E2" s="313"/>
      <c r="F2" s="313"/>
      <c r="G2" s="313"/>
      <c r="H2" s="326"/>
      <c r="I2" s="326"/>
    </row>
    <row r="3" spans="1:9" ht="16.5" customHeight="1" x14ac:dyDescent="0.15">
      <c r="A3" s="325"/>
      <c r="B3" s="758" t="s">
        <v>336</v>
      </c>
      <c r="C3" s="759"/>
      <c r="D3" s="313"/>
      <c r="E3" s="313"/>
      <c r="F3" s="313"/>
      <c r="G3" s="313"/>
      <c r="H3" s="313"/>
      <c r="I3" s="313"/>
    </row>
    <row r="4" spans="1:9" ht="16.5" customHeight="1" x14ac:dyDescent="0.15">
      <c r="A4" s="325" t="s">
        <v>20</v>
      </c>
      <c r="B4" s="324" t="s">
        <v>335</v>
      </c>
      <c r="C4" s="323" t="s">
        <v>334</v>
      </c>
      <c r="D4" s="313"/>
      <c r="E4" s="313"/>
      <c r="F4" s="313"/>
      <c r="G4" s="313"/>
      <c r="H4" s="313"/>
      <c r="I4" s="313"/>
    </row>
    <row r="5" spans="1:9" ht="16.5" customHeight="1" x14ac:dyDescent="0.15">
      <c r="A5" s="322"/>
      <c r="B5" s="321"/>
      <c r="C5" s="320" t="s">
        <v>333</v>
      </c>
      <c r="D5" s="313"/>
      <c r="E5" s="313"/>
      <c r="F5" s="313"/>
      <c r="G5" s="313"/>
      <c r="H5" s="313"/>
      <c r="I5" s="313"/>
    </row>
    <row r="6" spans="1:9" ht="6" customHeight="1" x14ac:dyDescent="0.15">
      <c r="A6" s="319"/>
      <c r="D6" s="313"/>
      <c r="E6" s="313"/>
      <c r="F6" s="313"/>
      <c r="G6" s="313"/>
      <c r="H6" s="313"/>
      <c r="I6" s="313"/>
    </row>
    <row r="7" spans="1:9" ht="16.5" customHeight="1" x14ac:dyDescent="0.15">
      <c r="A7" s="317" t="s">
        <v>175</v>
      </c>
      <c r="B7" s="316">
        <v>717</v>
      </c>
      <c r="C7" s="316">
        <v>42750</v>
      </c>
      <c r="D7" s="313"/>
      <c r="E7" s="313"/>
      <c r="F7" s="313"/>
      <c r="G7" s="313"/>
      <c r="H7" s="313"/>
      <c r="I7" s="313"/>
    </row>
    <row r="8" spans="1:9" ht="16.5" customHeight="1" x14ac:dyDescent="0.15">
      <c r="A8" s="317" t="s">
        <v>137</v>
      </c>
      <c r="B8" s="318">
        <v>776</v>
      </c>
      <c r="C8" s="316">
        <v>45570</v>
      </c>
      <c r="D8" s="313"/>
      <c r="E8" s="313"/>
      <c r="F8" s="313"/>
      <c r="G8" s="313"/>
      <c r="H8" s="313"/>
      <c r="I8" s="313"/>
    </row>
    <row r="9" spans="1:9" ht="16.5" customHeight="1" x14ac:dyDescent="0.15">
      <c r="A9" s="317" t="s">
        <v>138</v>
      </c>
      <c r="B9" s="316">
        <v>724</v>
      </c>
      <c r="C9" s="316">
        <v>43160</v>
      </c>
      <c r="D9" s="313"/>
      <c r="E9" s="313"/>
      <c r="F9" s="313"/>
      <c r="G9" s="313"/>
      <c r="H9" s="313"/>
      <c r="I9" s="313"/>
    </row>
    <row r="10" spans="1:9" ht="16.5" customHeight="1" x14ac:dyDescent="0.15">
      <c r="A10" s="317" t="s">
        <v>139</v>
      </c>
      <c r="B10" s="316">
        <v>687</v>
      </c>
      <c r="C10" s="316">
        <v>38690</v>
      </c>
      <c r="D10" s="313"/>
      <c r="E10" s="313"/>
      <c r="F10" s="313"/>
      <c r="G10" s="313"/>
      <c r="H10" s="313"/>
      <c r="I10" s="313"/>
    </row>
    <row r="11" spans="1:9" ht="16.5" customHeight="1" x14ac:dyDescent="0.15">
      <c r="A11" s="315" t="s">
        <v>140</v>
      </c>
      <c r="B11" s="314">
        <v>633</v>
      </c>
      <c r="C11" s="314">
        <v>38170</v>
      </c>
      <c r="D11" s="313"/>
      <c r="E11" s="313"/>
      <c r="F11" s="313"/>
      <c r="G11" s="313"/>
      <c r="H11" s="313"/>
      <c r="I11" s="313"/>
    </row>
    <row r="12" spans="1:9" ht="16.5" customHeight="1" x14ac:dyDescent="0.15">
      <c r="A12" s="311" t="s">
        <v>332</v>
      </c>
    </row>
  </sheetData>
  <mergeCells count="1">
    <mergeCell ref="B3:C3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horizontalDpi="4294967293" verticalDpi="36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12"/>
  <sheetViews>
    <sheetView showGridLines="0" zoomScaleNormal="100" zoomScaleSheetLayoutView="100" workbookViewId="0">
      <selection activeCell="K15" sqref="K15"/>
    </sheetView>
  </sheetViews>
  <sheetFormatPr defaultRowHeight="16.5" customHeight="1" x14ac:dyDescent="0.15"/>
  <cols>
    <col min="1" max="1" width="11.125" style="329" customWidth="1"/>
    <col min="2" max="3" width="16.125" style="329" customWidth="1"/>
    <col min="4" max="16384" width="9" style="329"/>
  </cols>
  <sheetData>
    <row r="1" spans="1:5" ht="16.5" customHeight="1" x14ac:dyDescent="0.15">
      <c r="A1" s="340" t="s">
        <v>343</v>
      </c>
    </row>
    <row r="2" spans="1:5" ht="3.95" customHeight="1" thickBot="1" x14ac:dyDescent="0.2">
      <c r="A2" s="339"/>
      <c r="B2" s="339"/>
      <c r="C2" s="339"/>
      <c r="D2" s="330"/>
      <c r="E2" s="330"/>
    </row>
    <row r="3" spans="1:5" ht="16.5" customHeight="1" x14ac:dyDescent="0.15">
      <c r="A3" s="338" t="s">
        <v>342</v>
      </c>
      <c r="B3" s="337" t="s">
        <v>341</v>
      </c>
      <c r="C3" s="336" t="s">
        <v>340</v>
      </c>
    </row>
    <row r="4" spans="1:5" ht="6" customHeight="1" x14ac:dyDescent="0.15">
      <c r="A4" s="335"/>
    </row>
    <row r="5" spans="1:5" ht="16.5" customHeight="1" x14ac:dyDescent="0.15">
      <c r="A5" s="334" t="s">
        <v>339</v>
      </c>
      <c r="B5" s="329">
        <v>29</v>
      </c>
      <c r="C5" s="329">
        <v>966</v>
      </c>
    </row>
    <row r="6" spans="1:5" ht="16.5" customHeight="1" x14ac:dyDescent="0.15">
      <c r="A6" s="334" t="s">
        <v>137</v>
      </c>
      <c r="B6" s="329">
        <v>26</v>
      </c>
      <c r="C6" s="329">
        <v>880</v>
      </c>
    </row>
    <row r="7" spans="1:5" ht="16.5" customHeight="1" x14ac:dyDescent="0.15">
      <c r="A7" s="334" t="s">
        <v>138</v>
      </c>
      <c r="B7" s="329">
        <v>21</v>
      </c>
      <c r="C7" s="329">
        <v>795</v>
      </c>
    </row>
    <row r="8" spans="1:5" ht="16.5" customHeight="1" x14ac:dyDescent="0.15">
      <c r="A8" s="334" t="s">
        <v>139</v>
      </c>
      <c r="B8" s="329">
        <v>18</v>
      </c>
      <c r="C8" s="333">
        <v>129</v>
      </c>
    </row>
    <row r="9" spans="1:5" ht="16.5" customHeight="1" x14ac:dyDescent="0.15">
      <c r="A9" s="332" t="s">
        <v>140</v>
      </c>
      <c r="B9" s="331" t="s">
        <v>315</v>
      </c>
      <c r="C9" s="331" t="s">
        <v>315</v>
      </c>
      <c r="D9" s="330"/>
      <c r="E9" s="330"/>
    </row>
    <row r="10" spans="1:5" ht="16.5" customHeight="1" x14ac:dyDescent="0.15">
      <c r="A10" s="329" t="s">
        <v>332</v>
      </c>
    </row>
    <row r="11" spans="1:5" ht="16.5" customHeight="1" x14ac:dyDescent="0.15">
      <c r="A11" s="329" t="s">
        <v>338</v>
      </c>
    </row>
    <row r="12" spans="1:5" ht="16.5" customHeight="1" x14ac:dyDescent="0.15">
      <c r="A12" s="1" t="s">
        <v>191</v>
      </c>
    </row>
  </sheetData>
  <phoneticPr fontId="2"/>
  <pageMargins left="0.74803149606299213" right="0.74803149606299213" top="0.98425196850393704" bottom="0.98425196850393704" header="0.51181102362204722" footer="0.51181102362204722"/>
  <pageSetup paperSize="9" orientation="portrait" horizontalDpi="4294967293" verticalDpi="36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1"/>
  <sheetViews>
    <sheetView showGridLines="0" zoomScaleNormal="100" zoomScaleSheetLayoutView="100" workbookViewId="0">
      <selection activeCell="K15" sqref="K15"/>
    </sheetView>
  </sheetViews>
  <sheetFormatPr defaultRowHeight="16.5" customHeight="1" x14ac:dyDescent="0.15"/>
  <cols>
    <col min="1" max="1" width="11.625" style="341" customWidth="1"/>
    <col min="2" max="6" width="13.625" style="341" customWidth="1"/>
    <col min="7" max="16384" width="9" style="341"/>
  </cols>
  <sheetData>
    <row r="1" spans="1:6" ht="18.75" customHeight="1" x14ac:dyDescent="0.15">
      <c r="A1" s="365" t="s">
        <v>362</v>
      </c>
    </row>
    <row r="2" spans="1:6" ht="3.95" customHeight="1" x14ac:dyDescent="0.15">
      <c r="A2" s="365"/>
    </row>
    <row r="3" spans="1:6" ht="15.75" customHeight="1" x14ac:dyDescent="0.15">
      <c r="A3" s="349" t="s">
        <v>361</v>
      </c>
      <c r="B3" s="349"/>
      <c r="C3" s="349"/>
      <c r="D3" s="349"/>
      <c r="E3" s="349"/>
      <c r="F3" s="364" t="s">
        <v>360</v>
      </c>
    </row>
    <row r="4" spans="1:6" ht="3.95" customHeight="1" thickBot="1" x14ac:dyDescent="0.2">
      <c r="A4" s="349"/>
      <c r="B4" s="349"/>
      <c r="C4" s="349"/>
      <c r="D4" s="349"/>
      <c r="E4" s="347"/>
      <c r="F4" s="364"/>
    </row>
    <row r="5" spans="1:6" ht="16.5" customHeight="1" x14ac:dyDescent="0.15">
      <c r="A5" s="363" t="s">
        <v>28</v>
      </c>
      <c r="B5" s="363" t="s">
        <v>359</v>
      </c>
      <c r="C5" s="363" t="s">
        <v>29</v>
      </c>
      <c r="D5" s="363" t="s">
        <v>30</v>
      </c>
      <c r="E5" s="345" t="s">
        <v>358</v>
      </c>
      <c r="F5" s="362" t="s">
        <v>357</v>
      </c>
    </row>
    <row r="6" spans="1:6" ht="6" customHeight="1" x14ac:dyDescent="0.15">
      <c r="A6" s="343"/>
    </row>
    <row r="7" spans="1:6" ht="16.5" customHeight="1" x14ac:dyDescent="0.15">
      <c r="A7" s="26" t="s">
        <v>356</v>
      </c>
      <c r="B7" s="1">
        <v>1426</v>
      </c>
      <c r="C7" s="1">
        <v>1048</v>
      </c>
      <c r="D7" s="1">
        <v>378</v>
      </c>
      <c r="E7" s="1">
        <v>1269</v>
      </c>
      <c r="F7" s="1">
        <v>158615</v>
      </c>
    </row>
    <row r="8" spans="1:6" ht="16.5" customHeight="1" x14ac:dyDescent="0.15">
      <c r="A8" s="26" t="s">
        <v>137</v>
      </c>
      <c r="B8" s="1">
        <v>1527</v>
      </c>
      <c r="C8" s="1">
        <v>1114</v>
      </c>
      <c r="D8" s="1">
        <v>413</v>
      </c>
      <c r="E8" s="1">
        <v>1291</v>
      </c>
      <c r="F8" s="1">
        <v>164140</v>
      </c>
    </row>
    <row r="9" spans="1:6" ht="16.5" customHeight="1" x14ac:dyDescent="0.15">
      <c r="A9" s="26" t="s">
        <v>138</v>
      </c>
      <c r="B9" s="1">
        <v>1518</v>
      </c>
      <c r="C9" s="1">
        <v>1098</v>
      </c>
      <c r="D9" s="1">
        <v>420</v>
      </c>
      <c r="E9" s="1">
        <v>1291</v>
      </c>
      <c r="F9" s="1">
        <v>175784</v>
      </c>
    </row>
    <row r="10" spans="1:6" ht="16.5" customHeight="1" x14ac:dyDescent="0.15">
      <c r="A10" s="26" t="s">
        <v>139</v>
      </c>
      <c r="B10" s="1">
        <v>1500</v>
      </c>
      <c r="C10" s="1">
        <v>1097</v>
      </c>
      <c r="D10" s="1">
        <v>403</v>
      </c>
      <c r="E10" s="1">
        <v>1260</v>
      </c>
      <c r="F10" s="1">
        <v>172607</v>
      </c>
    </row>
    <row r="11" spans="1:6" ht="16.5" customHeight="1" x14ac:dyDescent="0.15">
      <c r="A11" s="27" t="s">
        <v>140</v>
      </c>
      <c r="B11" s="6">
        <v>1506</v>
      </c>
      <c r="C11" s="6">
        <v>1073</v>
      </c>
      <c r="D11" s="6">
        <v>433</v>
      </c>
      <c r="E11" s="6">
        <v>1233</v>
      </c>
      <c r="F11" s="6">
        <v>170555</v>
      </c>
    </row>
    <row r="13" spans="1:6" ht="16.5" customHeight="1" thickBot="1" x14ac:dyDescent="0.2">
      <c r="A13" s="348" t="s">
        <v>355</v>
      </c>
      <c r="B13" s="347"/>
      <c r="C13" s="361"/>
      <c r="D13" s="361"/>
      <c r="E13" s="360" t="s">
        <v>349</v>
      </c>
      <c r="F13" s="359"/>
    </row>
    <row r="14" spans="1:6" ht="16.5" customHeight="1" x14ac:dyDescent="0.15">
      <c r="A14" s="358" t="s">
        <v>28</v>
      </c>
      <c r="B14" s="357" t="s">
        <v>19</v>
      </c>
      <c r="C14" s="356" t="s">
        <v>354</v>
      </c>
      <c r="D14" s="355"/>
      <c r="E14" s="355"/>
      <c r="F14" s="349"/>
    </row>
    <row r="15" spans="1:6" ht="16.5" customHeight="1" x14ac:dyDescent="0.15">
      <c r="A15" s="354"/>
      <c r="B15" s="353"/>
      <c r="C15" s="352" t="s">
        <v>353</v>
      </c>
      <c r="D15" s="351" t="s">
        <v>352</v>
      </c>
      <c r="E15" s="350" t="s">
        <v>351</v>
      </c>
      <c r="F15" s="349"/>
    </row>
    <row r="16" spans="1:6" ht="6" customHeight="1" x14ac:dyDescent="0.15">
      <c r="A16" s="343"/>
    </row>
    <row r="17" spans="1:6" ht="16.5" customHeight="1" x14ac:dyDescent="0.15">
      <c r="A17" s="26" t="s">
        <v>345</v>
      </c>
      <c r="B17" s="1">
        <v>637167299</v>
      </c>
      <c r="C17" s="1">
        <v>550958468</v>
      </c>
      <c r="D17" s="1">
        <v>42308202</v>
      </c>
      <c r="E17" s="1">
        <v>43900629</v>
      </c>
      <c r="F17" s="349"/>
    </row>
    <row r="18" spans="1:6" ht="16.5" customHeight="1" x14ac:dyDescent="0.15">
      <c r="A18" s="26" t="s">
        <v>137</v>
      </c>
      <c r="B18" s="1">
        <v>659700335</v>
      </c>
      <c r="C18" s="1">
        <v>569107522</v>
      </c>
      <c r="D18" s="1">
        <v>48288832</v>
      </c>
      <c r="E18" s="1">
        <v>42303981</v>
      </c>
      <c r="F18" s="349"/>
    </row>
    <row r="19" spans="1:6" ht="16.5" customHeight="1" x14ac:dyDescent="0.15">
      <c r="A19" s="26" t="s">
        <v>138</v>
      </c>
      <c r="B19" s="1">
        <v>752097527</v>
      </c>
      <c r="C19" s="1">
        <v>622055876</v>
      </c>
      <c r="D19" s="1">
        <v>63951414</v>
      </c>
      <c r="E19" s="1">
        <v>66090237</v>
      </c>
      <c r="F19" s="349"/>
    </row>
    <row r="20" spans="1:6" ht="16.5" customHeight="1" x14ac:dyDescent="0.15">
      <c r="A20" s="26" t="s">
        <v>139</v>
      </c>
      <c r="B20" s="1">
        <v>747642688</v>
      </c>
      <c r="C20" s="1">
        <v>615494110</v>
      </c>
      <c r="D20" s="1">
        <v>64402245</v>
      </c>
      <c r="E20" s="1">
        <v>67746333</v>
      </c>
      <c r="F20" s="349"/>
    </row>
    <row r="21" spans="1:6" ht="16.5" customHeight="1" x14ac:dyDescent="0.15">
      <c r="A21" s="27" t="s">
        <v>140</v>
      </c>
      <c r="B21" s="6">
        <v>740124920</v>
      </c>
      <c r="C21" s="6">
        <v>611515248</v>
      </c>
      <c r="D21" s="6">
        <v>63911544</v>
      </c>
      <c r="E21" s="6">
        <v>64698128</v>
      </c>
      <c r="F21" s="349"/>
    </row>
    <row r="23" spans="1:6" ht="16.5" customHeight="1" thickBot="1" x14ac:dyDescent="0.2">
      <c r="A23" s="348" t="s">
        <v>350</v>
      </c>
      <c r="B23" s="347"/>
      <c r="C23" s="347"/>
      <c r="D23" s="346" t="s">
        <v>349</v>
      </c>
    </row>
    <row r="24" spans="1:6" ht="16.5" customHeight="1" x14ac:dyDescent="0.15">
      <c r="A24" s="345" t="s">
        <v>28</v>
      </c>
      <c r="B24" s="345" t="s">
        <v>348</v>
      </c>
      <c r="C24" s="345" t="s">
        <v>347</v>
      </c>
      <c r="D24" s="344" t="s">
        <v>346</v>
      </c>
    </row>
    <row r="25" spans="1:6" ht="7.5" customHeight="1" x14ac:dyDescent="0.15">
      <c r="A25" s="343"/>
      <c r="B25" s="342"/>
      <c r="C25" s="342"/>
      <c r="D25" s="342"/>
    </row>
    <row r="26" spans="1:6" ht="16.5" customHeight="1" x14ac:dyDescent="0.15">
      <c r="A26" s="26" t="s">
        <v>345</v>
      </c>
      <c r="B26" s="1">
        <v>175026772</v>
      </c>
      <c r="C26" s="1">
        <v>336398578</v>
      </c>
      <c r="D26" s="1">
        <v>125741949</v>
      </c>
    </row>
    <row r="27" spans="1:6" ht="16.5" customHeight="1" x14ac:dyDescent="0.15">
      <c r="A27" s="26" t="s">
        <v>137</v>
      </c>
      <c r="B27" s="1">
        <v>175775784</v>
      </c>
      <c r="C27" s="1">
        <v>357566875</v>
      </c>
      <c r="D27" s="1">
        <v>126357676</v>
      </c>
    </row>
    <row r="28" spans="1:6" ht="16.5" customHeight="1" x14ac:dyDescent="0.15">
      <c r="A28" s="26" t="s">
        <v>138</v>
      </c>
      <c r="B28" s="1">
        <v>217489079</v>
      </c>
      <c r="C28" s="1">
        <v>407449265</v>
      </c>
      <c r="D28" s="1">
        <v>127159183</v>
      </c>
    </row>
    <row r="29" spans="1:6" ht="16.5" customHeight="1" x14ac:dyDescent="0.15">
      <c r="A29" s="26" t="s">
        <v>139</v>
      </c>
      <c r="B29" s="1">
        <v>218950253</v>
      </c>
      <c r="C29" s="1">
        <v>407443200</v>
      </c>
      <c r="D29" s="1">
        <v>121249235</v>
      </c>
    </row>
    <row r="30" spans="1:6" ht="16.5" customHeight="1" x14ac:dyDescent="0.15">
      <c r="A30" s="27" t="s">
        <v>140</v>
      </c>
      <c r="B30" s="6">
        <v>223192672</v>
      </c>
      <c r="C30" s="6">
        <v>391980334</v>
      </c>
      <c r="D30" s="6">
        <v>124951914</v>
      </c>
    </row>
    <row r="31" spans="1:6" ht="16.5" customHeight="1" x14ac:dyDescent="0.15">
      <c r="A31" s="341" t="s">
        <v>344</v>
      </c>
    </row>
  </sheetData>
  <phoneticPr fontId="2"/>
  <pageMargins left="0.74803149606299213" right="0.74803149606299213" top="0.98425196850393704" bottom="0.98425196850393704" header="0.51181102362204722" footer="0.51181102362204722"/>
  <pageSetup paperSize="9" orientation="portrait" horizontalDpi="4294967293" verticalDpi="36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29"/>
  <sheetViews>
    <sheetView showGridLines="0" zoomScaleNormal="100" zoomScaleSheetLayoutView="100" workbookViewId="0">
      <selection activeCell="K15" sqref="K15"/>
    </sheetView>
  </sheetViews>
  <sheetFormatPr defaultRowHeight="16.5" customHeight="1" x14ac:dyDescent="0.15"/>
  <cols>
    <col min="1" max="1" width="26.625" style="366" customWidth="1"/>
    <col min="2" max="2" width="20.125" style="366" customWidth="1"/>
    <col min="3" max="3" width="14.5" style="366" customWidth="1"/>
    <col min="4" max="4" width="12.625" style="367" customWidth="1"/>
    <col min="5" max="5" width="10.625" style="366" customWidth="1"/>
    <col min="6" max="16384" width="9" style="366"/>
  </cols>
  <sheetData>
    <row r="1" spans="1:5" ht="16.5" customHeight="1" x14ac:dyDescent="0.15">
      <c r="A1" s="385" t="s">
        <v>421</v>
      </c>
    </row>
    <row r="2" spans="1:5" ht="3.95" customHeight="1" x14ac:dyDescent="0.15">
      <c r="A2" s="384"/>
    </row>
    <row r="3" spans="1:5" ht="16.5" customHeight="1" x14ac:dyDescent="0.15">
      <c r="A3" s="367" t="s">
        <v>420</v>
      </c>
      <c r="B3" s="381"/>
      <c r="C3" s="381"/>
      <c r="D3" s="383"/>
      <c r="E3" s="381"/>
    </row>
    <row r="4" spans="1:5" ht="6" customHeight="1" thickBot="1" x14ac:dyDescent="0.2">
      <c r="A4" s="378"/>
      <c r="B4" s="382"/>
      <c r="C4" s="382"/>
      <c r="D4" s="378"/>
      <c r="E4" s="381"/>
    </row>
    <row r="5" spans="1:5" ht="16.5" customHeight="1" x14ac:dyDescent="0.15">
      <c r="A5" s="370" t="s">
        <v>402</v>
      </c>
      <c r="B5" s="370" t="s">
        <v>401</v>
      </c>
      <c r="C5" s="370" t="s">
        <v>400</v>
      </c>
      <c r="D5" s="370" t="s">
        <v>399</v>
      </c>
      <c r="E5" s="368"/>
    </row>
    <row r="6" spans="1:5" ht="1.5" customHeight="1" x14ac:dyDescent="0.15">
      <c r="A6" s="375"/>
      <c r="B6" s="375"/>
      <c r="C6" s="374"/>
      <c r="D6" s="375"/>
      <c r="E6" s="368"/>
    </row>
    <row r="7" spans="1:5" ht="15" customHeight="1" x14ac:dyDescent="0.15">
      <c r="A7" s="374" t="s">
        <v>419</v>
      </c>
      <c r="B7" s="375" t="s">
        <v>418</v>
      </c>
      <c r="C7" s="380" t="s">
        <v>417</v>
      </c>
      <c r="D7" s="373" t="s">
        <v>416</v>
      </c>
      <c r="E7" s="368"/>
    </row>
    <row r="8" spans="1:5" ht="15" customHeight="1" x14ac:dyDescent="0.15">
      <c r="A8" s="370" t="s">
        <v>415</v>
      </c>
      <c r="B8" s="371" t="s">
        <v>414</v>
      </c>
      <c r="C8" s="379" t="s">
        <v>413</v>
      </c>
      <c r="D8" s="369" t="s">
        <v>412</v>
      </c>
      <c r="E8" s="368"/>
    </row>
    <row r="9" spans="1:5" ht="15" customHeight="1" x14ac:dyDescent="0.15">
      <c r="A9" s="370" t="s">
        <v>411</v>
      </c>
      <c r="B9" s="371" t="s">
        <v>410</v>
      </c>
      <c r="C9" s="379" t="s">
        <v>409</v>
      </c>
      <c r="D9" s="369" t="s">
        <v>408</v>
      </c>
      <c r="E9" s="368"/>
    </row>
    <row r="10" spans="1:5" ht="15" customHeight="1" x14ac:dyDescent="0.15">
      <c r="A10" s="370" t="s">
        <v>407</v>
      </c>
      <c r="B10" s="371" t="s">
        <v>406</v>
      </c>
      <c r="C10" s="379" t="s">
        <v>405</v>
      </c>
      <c r="D10" s="369" t="s">
        <v>404</v>
      </c>
      <c r="E10" s="368"/>
    </row>
    <row r="11" spans="1:5" ht="16.5" customHeight="1" x14ac:dyDescent="0.15">
      <c r="A11" s="367"/>
      <c r="B11" s="367"/>
      <c r="E11" s="372"/>
    </row>
    <row r="12" spans="1:5" ht="16.5" customHeight="1" x14ac:dyDescent="0.15">
      <c r="A12" s="367"/>
      <c r="B12" s="367"/>
      <c r="E12" s="372"/>
    </row>
    <row r="13" spans="1:5" ht="16.5" customHeight="1" x14ac:dyDescent="0.15">
      <c r="A13" s="367" t="s">
        <v>403</v>
      </c>
      <c r="B13" s="368"/>
      <c r="C13" s="368"/>
      <c r="D13" s="368"/>
      <c r="E13" s="368"/>
    </row>
    <row r="14" spans="1:5" ht="6" customHeight="1" thickBot="1" x14ac:dyDescent="0.2">
      <c r="A14" s="378"/>
      <c r="B14" s="377"/>
      <c r="C14" s="377"/>
      <c r="D14" s="377"/>
      <c r="E14" s="368"/>
    </row>
    <row r="15" spans="1:5" ht="16.5" customHeight="1" x14ac:dyDescent="0.15">
      <c r="A15" s="376" t="s">
        <v>402</v>
      </c>
      <c r="B15" s="376" t="s">
        <v>401</v>
      </c>
      <c r="C15" s="376" t="s">
        <v>400</v>
      </c>
      <c r="D15" s="376" t="s">
        <v>399</v>
      </c>
      <c r="E15" s="368"/>
    </row>
    <row r="16" spans="1:5" ht="0.75" customHeight="1" x14ac:dyDescent="0.15">
      <c r="A16" s="374"/>
      <c r="B16" s="374"/>
      <c r="C16" s="374"/>
      <c r="D16" s="374"/>
      <c r="E16" s="368"/>
    </row>
    <row r="17" spans="1:5" ht="15" customHeight="1" x14ac:dyDescent="0.15">
      <c r="A17" s="374" t="s">
        <v>398</v>
      </c>
      <c r="B17" s="375" t="s">
        <v>397</v>
      </c>
      <c r="C17" s="374" t="s">
        <v>364</v>
      </c>
      <c r="D17" s="373" t="s">
        <v>396</v>
      </c>
      <c r="E17" s="368"/>
    </row>
    <row r="18" spans="1:5" ht="15" customHeight="1" x14ac:dyDescent="0.15">
      <c r="A18" s="370" t="s">
        <v>395</v>
      </c>
      <c r="B18" s="371" t="s">
        <v>394</v>
      </c>
      <c r="C18" s="370" t="s">
        <v>364</v>
      </c>
      <c r="D18" s="369" t="s">
        <v>393</v>
      </c>
      <c r="E18" s="368"/>
    </row>
    <row r="19" spans="1:5" ht="15" customHeight="1" x14ac:dyDescent="0.15">
      <c r="A19" s="370" t="s">
        <v>392</v>
      </c>
      <c r="B19" s="371" t="s">
        <v>391</v>
      </c>
      <c r="C19" s="370" t="s">
        <v>364</v>
      </c>
      <c r="D19" s="369" t="s">
        <v>388</v>
      </c>
      <c r="E19" s="368"/>
    </row>
    <row r="20" spans="1:5" ht="15" customHeight="1" x14ac:dyDescent="0.15">
      <c r="A20" s="370" t="s">
        <v>390</v>
      </c>
      <c r="B20" s="371" t="s">
        <v>389</v>
      </c>
      <c r="C20" s="370" t="s">
        <v>364</v>
      </c>
      <c r="D20" s="369" t="s">
        <v>388</v>
      </c>
      <c r="E20" s="368"/>
    </row>
    <row r="21" spans="1:5" ht="15" customHeight="1" x14ac:dyDescent="0.15">
      <c r="A21" s="370" t="s">
        <v>387</v>
      </c>
      <c r="B21" s="371" t="s">
        <v>386</v>
      </c>
      <c r="C21" s="370" t="s">
        <v>364</v>
      </c>
      <c r="D21" s="369" t="s">
        <v>385</v>
      </c>
      <c r="E21" s="372"/>
    </row>
    <row r="22" spans="1:5" ht="15" customHeight="1" x14ac:dyDescent="0.15">
      <c r="A22" s="370" t="s">
        <v>384</v>
      </c>
      <c r="B22" s="371" t="s">
        <v>383</v>
      </c>
      <c r="C22" s="370" t="s">
        <v>364</v>
      </c>
      <c r="D22" s="369" t="s">
        <v>382</v>
      </c>
      <c r="E22" s="368"/>
    </row>
    <row r="23" spans="1:5" ht="15" customHeight="1" x14ac:dyDescent="0.15">
      <c r="A23" s="370" t="s">
        <v>381</v>
      </c>
      <c r="B23" s="371" t="s">
        <v>380</v>
      </c>
      <c r="C23" s="370" t="s">
        <v>364</v>
      </c>
      <c r="D23" s="369" t="s">
        <v>379</v>
      </c>
      <c r="E23" s="368"/>
    </row>
    <row r="24" spans="1:5" ht="15" customHeight="1" x14ac:dyDescent="0.15">
      <c r="A24" s="370" t="s">
        <v>378</v>
      </c>
      <c r="B24" s="371" t="s">
        <v>377</v>
      </c>
      <c r="C24" s="370" t="s">
        <v>364</v>
      </c>
      <c r="D24" s="369" t="s">
        <v>376</v>
      </c>
      <c r="E24" s="368"/>
    </row>
    <row r="25" spans="1:5" ht="15" customHeight="1" x14ac:dyDescent="0.15">
      <c r="A25" s="370" t="s">
        <v>375</v>
      </c>
      <c r="B25" s="371" t="s">
        <v>374</v>
      </c>
      <c r="C25" s="370" t="s">
        <v>364</v>
      </c>
      <c r="D25" s="369" t="s">
        <v>373</v>
      </c>
      <c r="E25" s="368"/>
    </row>
    <row r="26" spans="1:5" ht="15" customHeight="1" x14ac:dyDescent="0.15">
      <c r="A26" s="370" t="s">
        <v>372</v>
      </c>
      <c r="B26" s="371" t="s">
        <v>371</v>
      </c>
      <c r="C26" s="370" t="s">
        <v>364</v>
      </c>
      <c r="D26" s="369" t="s">
        <v>370</v>
      </c>
      <c r="E26" s="368"/>
    </row>
    <row r="27" spans="1:5" ht="15" customHeight="1" x14ac:dyDescent="0.15">
      <c r="A27" s="370" t="s">
        <v>369</v>
      </c>
      <c r="B27" s="371" t="s">
        <v>368</v>
      </c>
      <c r="C27" s="370" t="s">
        <v>364</v>
      </c>
      <c r="D27" s="369" t="s">
        <v>367</v>
      </c>
      <c r="E27" s="368"/>
    </row>
    <row r="28" spans="1:5" ht="15" customHeight="1" x14ac:dyDescent="0.15">
      <c r="A28" s="370" t="s">
        <v>366</v>
      </c>
      <c r="B28" s="371" t="s">
        <v>365</v>
      </c>
      <c r="C28" s="370" t="s">
        <v>364</v>
      </c>
      <c r="D28" s="369" t="s">
        <v>363</v>
      </c>
      <c r="E28" s="368"/>
    </row>
    <row r="29" spans="1:5" ht="16.5" customHeight="1" x14ac:dyDescent="0.15">
      <c r="A29" s="41" t="s">
        <v>107</v>
      </c>
      <c r="B29" s="368"/>
      <c r="C29" s="368"/>
      <c r="D29" s="368"/>
      <c r="E29" s="368"/>
    </row>
  </sheetData>
  <phoneticPr fontId="2"/>
  <pageMargins left="0.74803149606299213" right="0.74803149606299213" top="0.98425196850393704" bottom="0.98425196850393704" header="0.51181102362204722" footer="0.51181102362204722"/>
  <pageSetup paperSize="9" orientation="portrait" horizontalDpi="4294967293" verticalDpi="36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1"/>
  <sheetViews>
    <sheetView showGridLines="0" zoomScaleNormal="100" zoomScaleSheetLayoutView="100" workbookViewId="0">
      <selection activeCell="G6" sqref="G6"/>
    </sheetView>
  </sheetViews>
  <sheetFormatPr defaultRowHeight="16.5" customHeight="1" x14ac:dyDescent="0.15"/>
  <cols>
    <col min="1" max="1" width="12.375" style="386" customWidth="1"/>
    <col min="2" max="2" width="9.125" style="386" bestFit="1" customWidth="1"/>
    <col min="3" max="3" width="10.625" style="386" customWidth="1"/>
    <col min="4" max="4" width="12.625" style="386" customWidth="1"/>
    <col min="5" max="5" width="9.875" style="386" bestFit="1" customWidth="1"/>
    <col min="6" max="6" width="12.625" style="386" customWidth="1"/>
    <col min="7" max="7" width="13.125" style="386" customWidth="1"/>
    <col min="8" max="16384" width="9" style="386"/>
  </cols>
  <sheetData>
    <row r="1" spans="1:7" ht="16.5" customHeight="1" x14ac:dyDescent="0.15">
      <c r="A1" s="399" t="s">
        <v>428</v>
      </c>
    </row>
    <row r="2" spans="1:7" ht="3.95" customHeight="1" thickBot="1" x14ac:dyDescent="0.2">
      <c r="A2" s="398"/>
      <c r="B2" s="398"/>
      <c r="C2" s="398"/>
      <c r="D2" s="398"/>
      <c r="E2" s="398"/>
      <c r="F2" s="398"/>
      <c r="G2" s="398"/>
    </row>
    <row r="3" spans="1:7" ht="16.5" customHeight="1" x14ac:dyDescent="0.15">
      <c r="A3" s="760" t="s">
        <v>171</v>
      </c>
      <c r="B3" s="761" t="s">
        <v>325</v>
      </c>
      <c r="C3" s="761" t="s">
        <v>12</v>
      </c>
      <c r="D3" s="397" t="s">
        <v>24</v>
      </c>
      <c r="E3" s="397" t="s">
        <v>25</v>
      </c>
      <c r="F3" s="397" t="s">
        <v>15</v>
      </c>
      <c r="G3" s="396" t="s">
        <v>427</v>
      </c>
    </row>
    <row r="4" spans="1:7" ht="16.5" customHeight="1" x14ac:dyDescent="0.15">
      <c r="A4" s="696"/>
      <c r="B4" s="762"/>
      <c r="C4" s="762"/>
      <c r="D4" s="395" t="s">
        <v>426</v>
      </c>
      <c r="E4" s="394" t="s">
        <v>425</v>
      </c>
      <c r="F4" s="393" t="s">
        <v>424</v>
      </c>
      <c r="G4" s="392" t="s">
        <v>423</v>
      </c>
    </row>
    <row r="5" spans="1:7" ht="6" customHeight="1" x14ac:dyDescent="0.15">
      <c r="A5" s="391"/>
    </row>
    <row r="6" spans="1:7" ht="16.5" customHeight="1" x14ac:dyDescent="0.15">
      <c r="A6" s="26" t="s">
        <v>422</v>
      </c>
      <c r="B6" s="1">
        <v>49346</v>
      </c>
      <c r="C6" s="1">
        <v>675697</v>
      </c>
      <c r="D6" s="1">
        <v>1498555</v>
      </c>
      <c r="E6" s="390">
        <f>C6/B6*100</f>
        <v>1369.3045028979047</v>
      </c>
      <c r="F6" s="389">
        <v>2218</v>
      </c>
      <c r="G6" s="1">
        <v>30368</v>
      </c>
    </row>
    <row r="7" spans="1:7" ht="16.5" customHeight="1" x14ac:dyDescent="0.15">
      <c r="A7" s="26" t="s">
        <v>137</v>
      </c>
      <c r="B7" s="1">
        <v>48800</v>
      </c>
      <c r="C7" s="1">
        <v>675018</v>
      </c>
      <c r="D7" s="1">
        <v>1451067</v>
      </c>
      <c r="E7" s="390">
        <f>C7/B7*100</f>
        <v>1383.233606557377</v>
      </c>
      <c r="F7" s="389">
        <v>2150</v>
      </c>
      <c r="G7" s="1">
        <v>29735</v>
      </c>
    </row>
    <row r="8" spans="1:7" ht="16.5" customHeight="1" x14ac:dyDescent="0.15">
      <c r="A8" s="26" t="s">
        <v>138</v>
      </c>
      <c r="B8" s="1">
        <v>48399</v>
      </c>
      <c r="C8" s="1">
        <v>690188</v>
      </c>
      <c r="D8" s="1">
        <v>1474058</v>
      </c>
      <c r="E8" s="390">
        <f>C8/B8*100</f>
        <v>1426.0377280522325</v>
      </c>
      <c r="F8" s="389">
        <v>2136</v>
      </c>
      <c r="G8" s="1">
        <v>30456</v>
      </c>
    </row>
    <row r="9" spans="1:7" ht="16.5" customHeight="1" x14ac:dyDescent="0.15">
      <c r="A9" s="26" t="s">
        <v>139</v>
      </c>
      <c r="B9" s="1">
        <v>48066</v>
      </c>
      <c r="C9" s="1">
        <v>719687</v>
      </c>
      <c r="D9" s="1">
        <v>1499714</v>
      </c>
      <c r="E9" s="390">
        <f>C9/B9*100</f>
        <v>1497.2891440935382</v>
      </c>
      <c r="F9" s="389">
        <v>2084</v>
      </c>
      <c r="G9" s="1">
        <v>31201</v>
      </c>
    </row>
    <row r="10" spans="1:7" ht="16.5" customHeight="1" x14ac:dyDescent="0.15">
      <c r="A10" s="27" t="s">
        <v>140</v>
      </c>
      <c r="B10" s="6">
        <v>47664</v>
      </c>
      <c r="C10" s="6">
        <v>752698</v>
      </c>
      <c r="D10" s="6">
        <v>1574496</v>
      </c>
      <c r="E10" s="388">
        <f>C10/B10*100</f>
        <v>1579.1750587445451</v>
      </c>
      <c r="F10" s="387">
        <v>2092</v>
      </c>
      <c r="G10" s="6">
        <v>33033</v>
      </c>
    </row>
    <row r="11" spans="1:7" ht="16.5" customHeight="1" x14ac:dyDescent="0.15">
      <c r="A11" s="386" t="s">
        <v>13</v>
      </c>
    </row>
  </sheetData>
  <mergeCells count="3">
    <mergeCell ref="A3:A4"/>
    <mergeCell ref="B3:B4"/>
    <mergeCell ref="C3:C4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horizontalDpi="4294967293" verticalDpi="36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1"/>
  <sheetViews>
    <sheetView showGridLines="0" zoomScaleNormal="100" zoomScaleSheetLayoutView="100" workbookViewId="0">
      <selection activeCell="G6" sqref="G6"/>
    </sheetView>
  </sheetViews>
  <sheetFormatPr defaultRowHeight="16.5" customHeight="1" x14ac:dyDescent="0.15"/>
  <cols>
    <col min="1" max="1" width="11" style="400" customWidth="1"/>
    <col min="2" max="2" width="9.125" style="400" bestFit="1" customWidth="1"/>
    <col min="3" max="3" width="10.625" style="400" customWidth="1"/>
    <col min="4" max="4" width="12.625" style="400" customWidth="1"/>
    <col min="5" max="5" width="9.875" style="400" bestFit="1" customWidth="1"/>
    <col min="6" max="6" width="12.625" style="400" customWidth="1"/>
    <col min="7" max="7" width="13.125" style="400" customWidth="1"/>
    <col min="8" max="16384" width="9" style="400"/>
  </cols>
  <sheetData>
    <row r="1" spans="1:7" ht="16.5" customHeight="1" x14ac:dyDescent="0.15">
      <c r="A1" s="409" t="s">
        <v>430</v>
      </c>
    </row>
    <row r="2" spans="1:7" ht="3.95" customHeight="1" thickBot="1" x14ac:dyDescent="0.2">
      <c r="A2" s="408"/>
      <c r="B2" s="408"/>
      <c r="C2" s="408"/>
      <c r="D2" s="408"/>
      <c r="E2" s="408"/>
      <c r="F2" s="408"/>
      <c r="G2" s="408"/>
    </row>
    <row r="3" spans="1:7" ht="16.5" customHeight="1" x14ac:dyDescent="0.15">
      <c r="A3" s="763" t="s">
        <v>171</v>
      </c>
      <c r="B3" s="764" t="s">
        <v>325</v>
      </c>
      <c r="C3" s="764" t="s">
        <v>12</v>
      </c>
      <c r="D3" s="407" t="s">
        <v>24</v>
      </c>
      <c r="E3" s="407" t="s">
        <v>25</v>
      </c>
      <c r="F3" s="407" t="s">
        <v>15</v>
      </c>
      <c r="G3" s="406" t="s">
        <v>427</v>
      </c>
    </row>
    <row r="4" spans="1:7" ht="16.5" customHeight="1" x14ac:dyDescent="0.15">
      <c r="A4" s="696"/>
      <c r="B4" s="762"/>
      <c r="C4" s="762"/>
      <c r="D4" s="395" t="s">
        <v>426</v>
      </c>
      <c r="E4" s="405" t="s">
        <v>425</v>
      </c>
      <c r="F4" s="404" t="s">
        <v>424</v>
      </c>
      <c r="G4" s="392" t="s">
        <v>423</v>
      </c>
    </row>
    <row r="5" spans="1:7" ht="6" customHeight="1" x14ac:dyDescent="0.15">
      <c r="A5" s="403"/>
      <c r="B5" s="1"/>
      <c r="C5" s="1"/>
      <c r="D5" s="1"/>
      <c r="E5" s="402"/>
      <c r="F5" s="1"/>
      <c r="G5" s="1"/>
    </row>
    <row r="6" spans="1:7" ht="16.5" customHeight="1" x14ac:dyDescent="0.15">
      <c r="A6" s="26" t="s">
        <v>429</v>
      </c>
      <c r="B6" s="1">
        <v>8643</v>
      </c>
      <c r="C6" s="1">
        <v>106585</v>
      </c>
      <c r="D6" s="1">
        <v>291631</v>
      </c>
      <c r="E6" s="390">
        <f>C6/B6*100</f>
        <v>1233.1944926530139</v>
      </c>
      <c r="F6" s="389">
        <v>2736</v>
      </c>
      <c r="G6" s="1">
        <v>33742</v>
      </c>
    </row>
    <row r="7" spans="1:7" ht="16.5" customHeight="1" x14ac:dyDescent="0.15">
      <c r="A7" s="26" t="s">
        <v>137</v>
      </c>
      <c r="B7" s="1">
        <v>8596</v>
      </c>
      <c r="C7" s="1">
        <v>103384</v>
      </c>
      <c r="D7" s="1">
        <v>280884</v>
      </c>
      <c r="E7" s="390">
        <f>C7/B7*100</f>
        <v>1202.6989297347602</v>
      </c>
      <c r="F7" s="389">
        <v>2717</v>
      </c>
      <c r="G7" s="1">
        <v>32676</v>
      </c>
    </row>
    <row r="8" spans="1:7" ht="16.5" customHeight="1" x14ac:dyDescent="0.15">
      <c r="A8" s="26" t="s">
        <v>138</v>
      </c>
      <c r="B8" s="1">
        <v>8523</v>
      </c>
      <c r="C8" s="1">
        <v>100349</v>
      </c>
      <c r="D8" s="1">
        <v>271713</v>
      </c>
      <c r="E8" s="390">
        <f>C8/B8*100</f>
        <v>1177.3905901677813</v>
      </c>
      <c r="F8" s="389">
        <v>2708</v>
      </c>
      <c r="G8" s="1">
        <v>31880</v>
      </c>
    </row>
    <row r="9" spans="1:7" ht="16.5" customHeight="1" x14ac:dyDescent="0.15">
      <c r="A9" s="26" t="s">
        <v>139</v>
      </c>
      <c r="B9" s="1">
        <v>8500</v>
      </c>
      <c r="C9" s="1">
        <v>104094</v>
      </c>
      <c r="D9" s="1">
        <v>281595</v>
      </c>
      <c r="E9" s="390">
        <f>C9/B9*100</f>
        <v>1224.6352941176469</v>
      </c>
      <c r="F9" s="389">
        <v>2705</v>
      </c>
      <c r="G9" s="1">
        <v>33129</v>
      </c>
    </row>
    <row r="10" spans="1:7" ht="16.5" customHeight="1" x14ac:dyDescent="0.15">
      <c r="A10" s="27" t="s">
        <v>140</v>
      </c>
      <c r="B10" s="40">
        <v>8370</v>
      </c>
      <c r="C10" s="6">
        <v>107598</v>
      </c>
      <c r="D10" s="6">
        <v>290104</v>
      </c>
      <c r="E10" s="388">
        <f>C10/B10*100</f>
        <v>1285.5197132616488</v>
      </c>
      <c r="F10" s="387">
        <v>2696</v>
      </c>
      <c r="G10" s="6">
        <v>34660</v>
      </c>
    </row>
    <row r="11" spans="1:7" ht="16.5" customHeight="1" x14ac:dyDescent="0.15">
      <c r="A11" s="400" t="s">
        <v>13</v>
      </c>
      <c r="B11" s="2"/>
      <c r="C11" s="2"/>
      <c r="D11" s="2"/>
      <c r="E11" s="401"/>
      <c r="F11" s="2"/>
      <c r="G11" s="2"/>
    </row>
  </sheetData>
  <mergeCells count="3">
    <mergeCell ref="A3:A4"/>
    <mergeCell ref="B3:B4"/>
    <mergeCell ref="C3:C4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horizontalDpi="4294967293" verticalDpi="36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1"/>
  <sheetViews>
    <sheetView showGridLines="0" zoomScaleNormal="100" zoomScaleSheetLayoutView="100" workbookViewId="0">
      <selection activeCell="G6" sqref="G6"/>
    </sheetView>
  </sheetViews>
  <sheetFormatPr defaultRowHeight="16.5" customHeight="1" x14ac:dyDescent="0.15"/>
  <cols>
    <col min="1" max="1" width="11.75" style="410" customWidth="1"/>
    <col min="2" max="2" width="9" style="410"/>
    <col min="3" max="3" width="10.625" style="410" customWidth="1"/>
    <col min="4" max="4" width="12.625" style="410" customWidth="1"/>
    <col min="5" max="5" width="9" style="410"/>
    <col min="6" max="6" width="12.625" style="410" customWidth="1"/>
    <col min="7" max="7" width="13.125" style="410" customWidth="1"/>
    <col min="8" max="16384" width="9" style="410"/>
  </cols>
  <sheetData>
    <row r="1" spans="1:7" ht="16.5" customHeight="1" x14ac:dyDescent="0.15">
      <c r="A1" s="417" t="s">
        <v>431</v>
      </c>
    </row>
    <row r="2" spans="1:7" ht="3.95" customHeight="1" thickBot="1" x14ac:dyDescent="0.2">
      <c r="A2" s="416"/>
      <c r="B2" s="416"/>
      <c r="C2" s="416"/>
      <c r="D2" s="416"/>
      <c r="E2" s="416"/>
      <c r="F2" s="416"/>
      <c r="G2" s="416"/>
    </row>
    <row r="3" spans="1:7" ht="16.5" customHeight="1" x14ac:dyDescent="0.15">
      <c r="A3" s="765" t="s">
        <v>171</v>
      </c>
      <c r="B3" s="766" t="s">
        <v>325</v>
      </c>
      <c r="C3" s="766" t="s">
        <v>12</v>
      </c>
      <c r="D3" s="415" t="s">
        <v>24</v>
      </c>
      <c r="E3" s="415" t="s">
        <v>25</v>
      </c>
      <c r="F3" s="415" t="s">
        <v>15</v>
      </c>
      <c r="G3" s="414" t="s">
        <v>427</v>
      </c>
    </row>
    <row r="4" spans="1:7" ht="16.5" customHeight="1" x14ac:dyDescent="0.15">
      <c r="A4" s="696"/>
      <c r="B4" s="762"/>
      <c r="C4" s="762"/>
      <c r="D4" s="395" t="s">
        <v>426</v>
      </c>
      <c r="E4" s="413" t="s">
        <v>425</v>
      </c>
      <c r="F4" s="412" t="s">
        <v>424</v>
      </c>
      <c r="G4" s="392" t="s">
        <v>423</v>
      </c>
    </row>
    <row r="5" spans="1:7" ht="6" customHeight="1" x14ac:dyDescent="0.15">
      <c r="A5" s="411"/>
    </row>
    <row r="6" spans="1:7" ht="16.5" customHeight="1" x14ac:dyDescent="0.15">
      <c r="A6" s="26" t="s">
        <v>429</v>
      </c>
      <c r="B6" s="1">
        <v>3897</v>
      </c>
      <c r="C6" s="1">
        <v>92525</v>
      </c>
      <c r="D6" s="1">
        <v>779782</v>
      </c>
      <c r="E6" s="390">
        <f>C6/B6*100</f>
        <v>2374.2622530151398</v>
      </c>
      <c r="F6" s="389">
        <v>8428</v>
      </c>
      <c r="G6" s="1">
        <v>200098</v>
      </c>
    </row>
    <row r="7" spans="1:7" ht="16.5" customHeight="1" x14ac:dyDescent="0.15">
      <c r="A7" s="26" t="s">
        <v>137</v>
      </c>
      <c r="B7" s="1">
        <v>3879</v>
      </c>
      <c r="C7" s="1">
        <v>93393</v>
      </c>
      <c r="D7" s="1">
        <v>763687</v>
      </c>
      <c r="E7" s="390">
        <f>C7/B7*100</f>
        <v>2407.6566125290024</v>
      </c>
      <c r="F7" s="389">
        <v>8177</v>
      </c>
      <c r="G7" s="1">
        <v>196877</v>
      </c>
    </row>
    <row r="8" spans="1:7" ht="16.5" customHeight="1" x14ac:dyDescent="0.15">
      <c r="A8" s="26" t="s">
        <v>138</v>
      </c>
      <c r="B8" s="1">
        <v>3855</v>
      </c>
      <c r="C8" s="1">
        <v>91937</v>
      </c>
      <c r="D8" s="1">
        <v>754835</v>
      </c>
      <c r="E8" s="390">
        <f>C8/B8*100</f>
        <v>2384.8767833981842</v>
      </c>
      <c r="F8" s="389">
        <v>8210</v>
      </c>
      <c r="G8" s="1">
        <v>195807</v>
      </c>
    </row>
    <row r="9" spans="1:7" ht="16.5" customHeight="1" x14ac:dyDescent="0.15">
      <c r="A9" s="26" t="s">
        <v>139</v>
      </c>
      <c r="B9" s="1">
        <v>3834</v>
      </c>
      <c r="C9" s="1">
        <v>94163</v>
      </c>
      <c r="D9" s="1">
        <v>762661</v>
      </c>
      <c r="E9" s="390">
        <f>C9/B9*100</f>
        <v>2455.9989567031821</v>
      </c>
      <c r="F9" s="389">
        <v>8099</v>
      </c>
      <c r="G9" s="1">
        <v>198920</v>
      </c>
    </row>
    <row r="10" spans="1:7" ht="16.5" customHeight="1" x14ac:dyDescent="0.15">
      <c r="A10" s="27" t="s">
        <v>140</v>
      </c>
      <c r="B10" s="6">
        <v>3803</v>
      </c>
      <c r="C10" s="6">
        <v>95391</v>
      </c>
      <c r="D10" s="6">
        <v>754170</v>
      </c>
      <c r="E10" s="388">
        <f>C10/B10*100</f>
        <v>2508.3092295556139</v>
      </c>
      <c r="F10" s="387">
        <v>7906</v>
      </c>
      <c r="G10" s="6">
        <v>198309</v>
      </c>
    </row>
    <row r="11" spans="1:7" ht="16.5" customHeight="1" x14ac:dyDescent="0.15">
      <c r="A11" s="410" t="s">
        <v>13</v>
      </c>
      <c r="B11" s="2"/>
      <c r="C11" s="2"/>
      <c r="D11" s="2"/>
      <c r="E11" s="401"/>
      <c r="F11" s="2"/>
      <c r="G11" s="2"/>
    </row>
  </sheetData>
  <mergeCells count="3">
    <mergeCell ref="A3:A4"/>
    <mergeCell ref="B3:B4"/>
    <mergeCell ref="C3:C4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horizontalDpi="4294967293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1"/>
  <sheetViews>
    <sheetView showGridLines="0" zoomScaleNormal="100" zoomScaleSheetLayoutView="100" workbookViewId="0">
      <selection activeCell="M1" sqref="M1"/>
    </sheetView>
  </sheetViews>
  <sheetFormatPr defaultRowHeight="16.5" customHeight="1" x14ac:dyDescent="0.15"/>
  <cols>
    <col min="1" max="1" width="11.875" style="32" customWidth="1"/>
    <col min="2" max="2" width="11.25" style="32" customWidth="1"/>
    <col min="3" max="4" width="10.5" style="32" customWidth="1"/>
    <col min="5" max="5" width="12.625" style="32" customWidth="1"/>
    <col min="6" max="6" width="11.625" style="32" customWidth="1"/>
    <col min="7" max="7" width="10.75" style="32" customWidth="1"/>
    <col min="8" max="16384" width="9" style="32"/>
  </cols>
  <sheetData>
    <row r="1" spans="1:7" ht="16.5" customHeight="1" x14ac:dyDescent="0.15">
      <c r="A1" s="108" t="s">
        <v>141</v>
      </c>
      <c r="D1" s="109"/>
    </row>
    <row r="2" spans="1:7" ht="3.95" customHeight="1" thickBot="1" x14ac:dyDescent="0.2">
      <c r="A2" s="110"/>
      <c r="B2" s="110"/>
      <c r="C2" s="110"/>
      <c r="D2" s="111"/>
      <c r="E2" s="110"/>
      <c r="F2" s="110"/>
      <c r="G2" s="110"/>
    </row>
    <row r="3" spans="1:7" s="17" customFormat="1" ht="24" customHeight="1" x14ac:dyDescent="0.15">
      <c r="A3" s="702" t="s">
        <v>28</v>
      </c>
      <c r="B3" s="704" t="s">
        <v>57</v>
      </c>
      <c r="C3" s="704" t="s">
        <v>76</v>
      </c>
      <c r="D3" s="706" t="s">
        <v>77</v>
      </c>
      <c r="E3" s="698" t="s">
        <v>78</v>
      </c>
      <c r="F3" s="699"/>
      <c r="G3" s="700" t="s">
        <v>79</v>
      </c>
    </row>
    <row r="4" spans="1:7" ht="21.75" customHeight="1" x14ac:dyDescent="0.15">
      <c r="A4" s="703"/>
      <c r="B4" s="705"/>
      <c r="C4" s="705"/>
      <c r="D4" s="707"/>
      <c r="E4" s="112" t="s">
        <v>80</v>
      </c>
      <c r="F4" s="113" t="s">
        <v>81</v>
      </c>
      <c r="G4" s="701"/>
    </row>
    <row r="5" spans="1:7" ht="16.5" customHeight="1" x14ac:dyDescent="0.15">
      <c r="A5" s="26" t="s">
        <v>142</v>
      </c>
      <c r="B5" s="114">
        <f>SUM(C5:G5)</f>
        <v>27864</v>
      </c>
      <c r="C5" s="114">
        <v>13375</v>
      </c>
      <c r="D5" s="115">
        <v>1553</v>
      </c>
      <c r="E5" s="116">
        <v>2229</v>
      </c>
      <c r="F5" s="116">
        <v>6953</v>
      </c>
      <c r="G5" s="114">
        <v>3754</v>
      </c>
    </row>
    <row r="6" spans="1:7" ht="16.5" customHeight="1" x14ac:dyDescent="0.15">
      <c r="A6" s="26" t="s">
        <v>137</v>
      </c>
      <c r="B6" s="114">
        <f>SUM(C6:G6)</f>
        <v>29615</v>
      </c>
      <c r="C6" s="114">
        <v>14756</v>
      </c>
      <c r="D6" s="115">
        <v>1490</v>
      </c>
      <c r="E6" s="115">
        <v>2760</v>
      </c>
      <c r="F6" s="115">
        <v>6248</v>
      </c>
      <c r="G6" s="114">
        <v>4361</v>
      </c>
    </row>
    <row r="7" spans="1:7" ht="16.5" customHeight="1" x14ac:dyDescent="0.15">
      <c r="A7" s="26" t="s">
        <v>138</v>
      </c>
      <c r="B7" s="114">
        <f>SUM(C7:G7)</f>
        <v>30953</v>
      </c>
      <c r="C7" s="114">
        <v>16147</v>
      </c>
      <c r="D7" s="115">
        <v>1475</v>
      </c>
      <c r="E7" s="115">
        <v>3164</v>
      </c>
      <c r="F7" s="115">
        <v>5375</v>
      </c>
      <c r="G7" s="114">
        <v>4792</v>
      </c>
    </row>
    <row r="8" spans="1:7" ht="16.5" customHeight="1" x14ac:dyDescent="0.15">
      <c r="A8" s="26" t="s">
        <v>139</v>
      </c>
      <c r="B8" s="114">
        <f>SUM(C8:G8)</f>
        <v>31932</v>
      </c>
      <c r="C8" s="114">
        <v>17482</v>
      </c>
      <c r="D8" s="115">
        <v>1426</v>
      </c>
      <c r="E8" s="115">
        <v>3287</v>
      </c>
      <c r="F8" s="115">
        <v>4516</v>
      </c>
      <c r="G8" s="114">
        <v>5221</v>
      </c>
    </row>
    <row r="9" spans="1:7" ht="16.5" customHeight="1" x14ac:dyDescent="0.15">
      <c r="A9" s="27" t="s">
        <v>140</v>
      </c>
      <c r="B9" s="117">
        <f>SUM(C9:G9)</f>
        <v>33294</v>
      </c>
      <c r="C9" s="117">
        <v>18797</v>
      </c>
      <c r="D9" s="117">
        <v>1370</v>
      </c>
      <c r="E9" s="117">
        <v>3791</v>
      </c>
      <c r="F9" s="117">
        <v>3621</v>
      </c>
      <c r="G9" s="117">
        <v>5715</v>
      </c>
    </row>
    <row r="10" spans="1:7" ht="16.5" customHeight="1" x14ac:dyDescent="0.15">
      <c r="A10" s="107" t="s">
        <v>222</v>
      </c>
      <c r="B10" s="45"/>
      <c r="C10" s="45"/>
    </row>
    <row r="11" spans="1:7" ht="16.5" customHeight="1" x14ac:dyDescent="0.15">
      <c r="A11" s="31" t="s">
        <v>203</v>
      </c>
    </row>
  </sheetData>
  <mergeCells count="6">
    <mergeCell ref="E3:F3"/>
    <mergeCell ref="G3:G4"/>
    <mergeCell ref="A3:A4"/>
    <mergeCell ref="B3:B4"/>
    <mergeCell ref="C3:C4"/>
    <mergeCell ref="D3:D4"/>
  </mergeCells>
  <phoneticPr fontId="0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1"/>
  <sheetViews>
    <sheetView showGridLines="0" zoomScaleNormal="100" zoomScaleSheetLayoutView="100" workbookViewId="0">
      <selection activeCell="G6" sqref="G6"/>
    </sheetView>
  </sheetViews>
  <sheetFormatPr defaultRowHeight="16.5" customHeight="1" x14ac:dyDescent="0.15"/>
  <cols>
    <col min="1" max="1" width="12.375" style="418" customWidth="1"/>
    <col min="2" max="2" width="9.125" style="418" bestFit="1" customWidth="1"/>
    <col min="3" max="3" width="10.625" style="418" customWidth="1"/>
    <col min="4" max="4" width="12.625" style="418" customWidth="1"/>
    <col min="5" max="5" width="9.875" style="418" bestFit="1" customWidth="1"/>
    <col min="6" max="6" width="12.625" style="418" customWidth="1"/>
    <col min="7" max="7" width="13.125" style="418" customWidth="1"/>
    <col min="8" max="16384" width="9" style="418"/>
  </cols>
  <sheetData>
    <row r="1" spans="1:8" ht="16.5" customHeight="1" x14ac:dyDescent="0.15">
      <c r="A1" s="428" t="s">
        <v>432</v>
      </c>
      <c r="H1" s="427"/>
    </row>
    <row r="2" spans="1:8" ht="3.95" customHeight="1" thickBot="1" x14ac:dyDescent="0.2">
      <c r="A2" s="426"/>
      <c r="B2" s="426"/>
      <c r="C2" s="426"/>
      <c r="D2" s="426"/>
      <c r="E2" s="426"/>
      <c r="F2" s="426"/>
      <c r="G2" s="426"/>
    </row>
    <row r="3" spans="1:8" ht="16.5" customHeight="1" x14ac:dyDescent="0.15">
      <c r="A3" s="767" t="s">
        <v>171</v>
      </c>
      <c r="B3" s="768" t="s">
        <v>325</v>
      </c>
      <c r="C3" s="768" t="s">
        <v>12</v>
      </c>
      <c r="D3" s="425" t="s">
        <v>24</v>
      </c>
      <c r="E3" s="425" t="s">
        <v>25</v>
      </c>
      <c r="F3" s="425" t="s">
        <v>15</v>
      </c>
      <c r="G3" s="424" t="s">
        <v>427</v>
      </c>
    </row>
    <row r="4" spans="1:8" ht="16.5" customHeight="1" x14ac:dyDescent="0.15">
      <c r="A4" s="696"/>
      <c r="B4" s="762"/>
      <c r="C4" s="762"/>
      <c r="D4" s="395" t="s">
        <v>426</v>
      </c>
      <c r="E4" s="423" t="s">
        <v>425</v>
      </c>
      <c r="F4" s="422" t="s">
        <v>424</v>
      </c>
      <c r="G4" s="392" t="s">
        <v>423</v>
      </c>
    </row>
    <row r="5" spans="1:8" ht="6" customHeight="1" x14ac:dyDescent="0.15">
      <c r="A5" s="421"/>
    </row>
    <row r="6" spans="1:8" ht="16.5" customHeight="1" x14ac:dyDescent="0.15">
      <c r="A6" s="26" t="s">
        <v>429</v>
      </c>
      <c r="B6" s="1">
        <v>3878</v>
      </c>
      <c r="C6" s="19">
        <v>103530</v>
      </c>
      <c r="D6" s="1">
        <v>490218</v>
      </c>
      <c r="E6" s="420">
        <f>C6/B6*100</f>
        <v>2669.6750902527074</v>
      </c>
      <c r="F6" s="389">
        <v>4735</v>
      </c>
      <c r="G6" s="1">
        <v>126410</v>
      </c>
    </row>
    <row r="7" spans="1:8" ht="16.5" customHeight="1" x14ac:dyDescent="0.15">
      <c r="A7" s="26" t="s">
        <v>137</v>
      </c>
      <c r="B7" s="1">
        <v>3954</v>
      </c>
      <c r="C7" s="19">
        <v>107908</v>
      </c>
      <c r="D7" s="1">
        <v>494278</v>
      </c>
      <c r="E7" s="420">
        <f>C7/B7*100</f>
        <v>2729.0844714213458</v>
      </c>
      <c r="F7" s="389">
        <v>4581</v>
      </c>
      <c r="G7" s="1">
        <v>125007</v>
      </c>
    </row>
    <row r="8" spans="1:8" ht="16.5" customHeight="1" x14ac:dyDescent="0.15">
      <c r="A8" s="26" t="s">
        <v>138</v>
      </c>
      <c r="B8" s="1">
        <v>4022</v>
      </c>
      <c r="C8" s="19">
        <v>111862</v>
      </c>
      <c r="D8" s="1">
        <v>495342</v>
      </c>
      <c r="E8" s="420">
        <f>C8/B8*100</f>
        <v>2781.2531079065143</v>
      </c>
      <c r="F8" s="389">
        <v>4428</v>
      </c>
      <c r="G8" s="1">
        <v>123158</v>
      </c>
    </row>
    <row r="9" spans="1:8" ht="16.5" customHeight="1" x14ac:dyDescent="0.15">
      <c r="A9" s="26" t="s">
        <v>139</v>
      </c>
      <c r="B9" s="1">
        <v>4032</v>
      </c>
      <c r="C9" s="19">
        <v>114497</v>
      </c>
      <c r="D9" s="1">
        <v>504579</v>
      </c>
      <c r="E9" s="420">
        <f>C9/B9*100</f>
        <v>2839.707341269841</v>
      </c>
      <c r="F9" s="389">
        <v>4407</v>
      </c>
      <c r="G9" s="1">
        <v>125144</v>
      </c>
    </row>
    <row r="10" spans="1:8" ht="16.5" customHeight="1" x14ac:dyDescent="0.15">
      <c r="A10" s="27" t="s">
        <v>140</v>
      </c>
      <c r="B10" s="6">
        <v>4072</v>
      </c>
      <c r="C10" s="5">
        <v>117661</v>
      </c>
      <c r="D10" s="6">
        <v>512931</v>
      </c>
      <c r="E10" s="419">
        <f>C10/B10*100</f>
        <v>2889.5137524557958</v>
      </c>
      <c r="F10" s="387">
        <v>4359</v>
      </c>
      <c r="G10" s="6">
        <v>125965</v>
      </c>
    </row>
    <row r="11" spans="1:8" ht="16.5" customHeight="1" x14ac:dyDescent="0.15">
      <c r="A11" s="418" t="s">
        <v>13</v>
      </c>
      <c r="B11" s="2"/>
      <c r="C11" s="4"/>
      <c r="D11" s="2"/>
      <c r="E11" s="4"/>
      <c r="F11" s="4"/>
      <c r="G11" s="2"/>
    </row>
  </sheetData>
  <mergeCells count="3">
    <mergeCell ref="A3:A4"/>
    <mergeCell ref="B3:B4"/>
    <mergeCell ref="C3:C4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horizontalDpi="4294967293" verticalDpi="36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1"/>
  <sheetViews>
    <sheetView showGridLines="0" zoomScaleNormal="100" zoomScaleSheetLayoutView="100" workbookViewId="0">
      <selection activeCell="G6" sqref="G6"/>
    </sheetView>
  </sheetViews>
  <sheetFormatPr defaultRowHeight="16.5" customHeight="1" x14ac:dyDescent="0.15"/>
  <cols>
    <col min="1" max="1" width="12.375" style="429" customWidth="1"/>
    <col min="2" max="2" width="8.25" style="429" customWidth="1"/>
    <col min="3" max="3" width="9.875" style="429" customWidth="1"/>
    <col min="4" max="4" width="12.625" style="429" customWidth="1"/>
    <col min="5" max="5" width="9.875" style="429" bestFit="1" customWidth="1"/>
    <col min="6" max="6" width="12.625" style="429" customWidth="1"/>
    <col min="7" max="7" width="13.125" style="429" customWidth="1"/>
    <col min="8" max="16384" width="9" style="429"/>
  </cols>
  <sheetData>
    <row r="1" spans="1:7" ht="16.5" customHeight="1" x14ac:dyDescent="0.15">
      <c r="A1" s="444" t="s">
        <v>434</v>
      </c>
    </row>
    <row r="2" spans="1:7" ht="3.95" customHeight="1" thickBot="1" x14ac:dyDescent="0.2">
      <c r="A2" s="443"/>
      <c r="B2" s="443"/>
      <c r="C2" s="443"/>
      <c r="D2" s="443"/>
      <c r="E2" s="443"/>
      <c r="F2" s="443"/>
      <c r="G2" s="443"/>
    </row>
    <row r="3" spans="1:7" ht="15" customHeight="1" x14ac:dyDescent="0.15">
      <c r="A3" s="769" t="s">
        <v>171</v>
      </c>
      <c r="B3" s="770" t="s">
        <v>325</v>
      </c>
      <c r="C3" s="770" t="s">
        <v>12</v>
      </c>
      <c r="D3" s="442" t="s">
        <v>24</v>
      </c>
      <c r="E3" s="442" t="s">
        <v>25</v>
      </c>
      <c r="F3" s="442" t="s">
        <v>15</v>
      </c>
      <c r="G3" s="441" t="s">
        <v>427</v>
      </c>
    </row>
    <row r="4" spans="1:7" ht="15" customHeight="1" x14ac:dyDescent="0.15">
      <c r="A4" s="696"/>
      <c r="B4" s="762"/>
      <c r="C4" s="762"/>
      <c r="D4" s="395" t="s">
        <v>426</v>
      </c>
      <c r="E4" s="440" t="s">
        <v>425</v>
      </c>
      <c r="F4" s="439" t="s">
        <v>424</v>
      </c>
      <c r="G4" s="392" t="s">
        <v>423</v>
      </c>
    </row>
    <row r="5" spans="1:7" ht="6" customHeight="1" x14ac:dyDescent="0.15">
      <c r="A5" s="438"/>
      <c r="D5" s="1"/>
    </row>
    <row r="6" spans="1:7" ht="16.5" customHeight="1" x14ac:dyDescent="0.15">
      <c r="A6" s="437" t="s">
        <v>429</v>
      </c>
      <c r="B6" s="436">
        <v>786</v>
      </c>
      <c r="C6" s="2">
        <v>7096</v>
      </c>
      <c r="D6" s="2">
        <v>21348</v>
      </c>
      <c r="E6" s="435">
        <f>C6/B6*100</f>
        <v>902.7989821882951</v>
      </c>
      <c r="F6" s="389">
        <v>3008</v>
      </c>
      <c r="G6" s="1">
        <v>27161</v>
      </c>
    </row>
    <row r="7" spans="1:7" ht="16.5" customHeight="1" x14ac:dyDescent="0.15">
      <c r="A7" s="437" t="s">
        <v>137</v>
      </c>
      <c r="B7" s="436">
        <v>772</v>
      </c>
      <c r="C7" s="2">
        <v>6447</v>
      </c>
      <c r="D7" s="2">
        <v>19831</v>
      </c>
      <c r="E7" s="435">
        <f>C7/B7*100</f>
        <v>835.10362694300522</v>
      </c>
      <c r="F7" s="389">
        <v>3076</v>
      </c>
      <c r="G7" s="1">
        <v>25688</v>
      </c>
    </row>
    <row r="8" spans="1:7" ht="16.5" customHeight="1" x14ac:dyDescent="0.15">
      <c r="A8" s="437" t="s">
        <v>138</v>
      </c>
      <c r="B8" s="436">
        <v>778</v>
      </c>
      <c r="C8" s="2">
        <v>6120</v>
      </c>
      <c r="D8" s="2">
        <v>19382</v>
      </c>
      <c r="E8" s="435">
        <f>C8/B8*100</f>
        <v>786.63239074550131</v>
      </c>
      <c r="F8" s="389">
        <v>3167</v>
      </c>
      <c r="G8" s="1">
        <v>24913</v>
      </c>
    </row>
    <row r="9" spans="1:7" ht="16.5" customHeight="1" x14ac:dyDescent="0.15">
      <c r="A9" s="437" t="s">
        <v>139</v>
      </c>
      <c r="B9" s="436">
        <v>787</v>
      </c>
      <c r="C9" s="2">
        <v>5989</v>
      </c>
      <c r="D9" s="2">
        <v>18812</v>
      </c>
      <c r="E9" s="435">
        <f>C9/B9*100</f>
        <v>760.99110546378654</v>
      </c>
      <c r="F9" s="389">
        <v>3141</v>
      </c>
      <c r="G9" s="1">
        <v>23903</v>
      </c>
    </row>
    <row r="10" spans="1:7" ht="16.5" customHeight="1" x14ac:dyDescent="0.15">
      <c r="A10" s="434" t="s">
        <v>140</v>
      </c>
      <c r="B10" s="433">
        <v>814</v>
      </c>
      <c r="C10" s="432">
        <v>6121</v>
      </c>
      <c r="D10" s="6">
        <v>19193</v>
      </c>
      <c r="E10" s="431">
        <f>C10/B10*100</f>
        <v>751.96560196560199</v>
      </c>
      <c r="F10" s="387">
        <v>3136</v>
      </c>
      <c r="G10" s="6">
        <v>23579</v>
      </c>
    </row>
    <row r="11" spans="1:7" ht="16.5" customHeight="1" x14ac:dyDescent="0.15">
      <c r="A11" s="429" t="s">
        <v>13</v>
      </c>
      <c r="F11" s="430" t="s">
        <v>433</v>
      </c>
      <c r="G11" s="430" t="s">
        <v>433</v>
      </c>
    </row>
  </sheetData>
  <mergeCells count="3">
    <mergeCell ref="A3:A4"/>
    <mergeCell ref="B3:B4"/>
    <mergeCell ref="C3:C4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horizontalDpi="4294967293" verticalDpi="36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4"/>
  <sheetViews>
    <sheetView showGridLines="0" zoomScaleNormal="100" zoomScaleSheetLayoutView="100" workbookViewId="0">
      <selection activeCell="G6" sqref="G6"/>
    </sheetView>
  </sheetViews>
  <sheetFormatPr defaultColWidth="12.625" defaultRowHeight="16.5" customHeight="1" x14ac:dyDescent="0.15"/>
  <cols>
    <col min="1" max="1" width="10.625" style="445" customWidth="1"/>
    <col min="2" max="3" width="12.625" style="445" customWidth="1"/>
    <col min="4" max="4" width="9" style="445" customWidth="1"/>
    <col min="5" max="5" width="12.625" style="445" customWidth="1"/>
    <col min="6" max="6" width="9" style="445" customWidth="1"/>
    <col min="7" max="7" width="12.625" style="445" customWidth="1"/>
    <col min="8" max="8" width="9.75" style="445" customWidth="1"/>
    <col min="9" max="10" width="12.625" style="445" customWidth="1"/>
    <col min="11" max="11" width="10.5" style="445" customWidth="1"/>
    <col min="12" max="16384" width="12.625" style="445"/>
  </cols>
  <sheetData>
    <row r="1" spans="1:11" ht="16.5" customHeight="1" x14ac:dyDescent="0.15">
      <c r="A1" s="464" t="s">
        <v>448</v>
      </c>
      <c r="K1" s="463" t="s">
        <v>447</v>
      </c>
    </row>
    <row r="2" spans="1:11" ht="3.95" customHeight="1" thickBot="1" x14ac:dyDescent="0.2">
      <c r="A2" s="462"/>
      <c r="B2" s="462"/>
      <c r="C2" s="462"/>
      <c r="D2" s="462"/>
      <c r="E2" s="462"/>
      <c r="F2" s="462"/>
      <c r="G2" s="462"/>
      <c r="H2" s="447"/>
      <c r="I2" s="447"/>
      <c r="J2" s="447"/>
    </row>
    <row r="3" spans="1:11" ht="16.5" customHeight="1" x14ac:dyDescent="0.15">
      <c r="A3" s="771" t="s">
        <v>130</v>
      </c>
      <c r="B3" s="461" t="s">
        <v>446</v>
      </c>
      <c r="C3" s="460" t="s">
        <v>445</v>
      </c>
      <c r="D3" s="773" t="s">
        <v>444</v>
      </c>
      <c r="E3" s="735"/>
      <c r="F3" s="773" t="s">
        <v>443</v>
      </c>
      <c r="G3" s="734"/>
      <c r="H3" s="774" t="s">
        <v>442</v>
      </c>
      <c r="I3" s="735"/>
      <c r="J3" s="459" t="s">
        <v>441</v>
      </c>
      <c r="K3" s="458" t="s">
        <v>440</v>
      </c>
    </row>
    <row r="4" spans="1:11" ht="16.5" customHeight="1" x14ac:dyDescent="0.15">
      <c r="A4" s="772"/>
      <c r="B4" s="457" t="s">
        <v>439</v>
      </c>
      <c r="C4" s="457" t="s">
        <v>438</v>
      </c>
      <c r="D4" s="455" t="s">
        <v>12</v>
      </c>
      <c r="E4" s="455" t="s">
        <v>22</v>
      </c>
      <c r="F4" s="455" t="s">
        <v>12</v>
      </c>
      <c r="G4" s="456" t="s">
        <v>22</v>
      </c>
      <c r="H4" s="455" t="s">
        <v>12</v>
      </c>
      <c r="I4" s="455" t="s">
        <v>22</v>
      </c>
      <c r="J4" s="454" t="s">
        <v>437</v>
      </c>
      <c r="K4" s="453" t="s">
        <v>436</v>
      </c>
    </row>
    <row r="5" spans="1:11" ht="6" customHeight="1" x14ac:dyDescent="0.15">
      <c r="A5" s="452"/>
      <c r="H5" s="451"/>
      <c r="I5" s="447"/>
      <c r="J5" s="447"/>
      <c r="K5" s="447"/>
    </row>
    <row r="6" spans="1:11" ht="16.5" customHeight="1" x14ac:dyDescent="0.15">
      <c r="A6" s="26" t="s">
        <v>429</v>
      </c>
      <c r="B6" s="33">
        <v>37638000</v>
      </c>
      <c r="C6" s="2">
        <v>37072691</v>
      </c>
      <c r="D6" s="2">
        <v>62</v>
      </c>
      <c r="E6" s="2">
        <v>7408653</v>
      </c>
      <c r="F6" s="2">
        <v>62</v>
      </c>
      <c r="G6" s="2">
        <v>7408653</v>
      </c>
      <c r="H6" s="2">
        <v>11</v>
      </c>
      <c r="I6" s="2">
        <v>565309</v>
      </c>
      <c r="J6" s="2">
        <f>B6-I6</f>
        <v>37072691</v>
      </c>
      <c r="K6" s="448">
        <f>E6/B6</f>
        <v>0.19683970986768692</v>
      </c>
    </row>
    <row r="7" spans="1:11" ht="16.5" customHeight="1" x14ac:dyDescent="0.15">
      <c r="A7" s="26" t="s">
        <v>137</v>
      </c>
      <c r="B7" s="33">
        <v>37638000</v>
      </c>
      <c r="C7" s="2">
        <v>37072691</v>
      </c>
      <c r="D7" s="2">
        <v>30</v>
      </c>
      <c r="E7" s="2">
        <v>7883793</v>
      </c>
      <c r="F7" s="2">
        <v>30</v>
      </c>
      <c r="G7" s="2">
        <v>7883793</v>
      </c>
      <c r="H7" s="2">
        <v>11</v>
      </c>
      <c r="I7" s="2">
        <v>565309</v>
      </c>
      <c r="J7" s="2">
        <f>B7-I7</f>
        <v>37072691</v>
      </c>
      <c r="K7" s="448">
        <f>E7/B7</f>
        <v>0.2094636537541846</v>
      </c>
    </row>
    <row r="8" spans="1:11" ht="16.5" customHeight="1" x14ac:dyDescent="0.15">
      <c r="A8" s="26" t="s">
        <v>138</v>
      </c>
      <c r="B8" s="33">
        <v>37638000</v>
      </c>
      <c r="C8" s="2">
        <v>37072691</v>
      </c>
      <c r="D8" s="2">
        <v>8</v>
      </c>
      <c r="E8" s="2">
        <v>1759295</v>
      </c>
      <c r="F8" s="2">
        <v>8</v>
      </c>
      <c r="G8" s="2">
        <v>1759295</v>
      </c>
      <c r="H8" s="2">
        <v>11</v>
      </c>
      <c r="I8" s="2">
        <v>565309</v>
      </c>
      <c r="J8" s="2">
        <f>B8-I8</f>
        <v>37072691</v>
      </c>
      <c r="K8" s="448">
        <f>E8/B8</f>
        <v>4.6742520856581114E-2</v>
      </c>
    </row>
    <row r="9" spans="1:11" ht="16.5" customHeight="1" x14ac:dyDescent="0.15">
      <c r="A9" s="26" t="s">
        <v>139</v>
      </c>
      <c r="B9" s="33">
        <v>37638000</v>
      </c>
      <c r="C9" s="2">
        <v>37072691</v>
      </c>
      <c r="D9" s="2">
        <v>1</v>
      </c>
      <c r="E9" s="2">
        <v>645792</v>
      </c>
      <c r="F9" s="2">
        <v>2</v>
      </c>
      <c r="G9" s="2">
        <v>928554</v>
      </c>
      <c r="H9" s="2">
        <v>10</v>
      </c>
      <c r="I9" s="2">
        <v>282547</v>
      </c>
      <c r="J9" s="2">
        <f>B9-I9</f>
        <v>37355453</v>
      </c>
      <c r="K9" s="448">
        <f>E9/B9</f>
        <v>1.7157978638609916E-2</v>
      </c>
    </row>
    <row r="10" spans="1:11" ht="15" customHeight="1" x14ac:dyDescent="0.15">
      <c r="A10" s="27" t="s">
        <v>140</v>
      </c>
      <c r="B10" s="40">
        <v>37638000</v>
      </c>
      <c r="C10" s="77">
        <v>37355453</v>
      </c>
      <c r="D10" s="6">
        <v>4</v>
      </c>
      <c r="E10" s="6">
        <v>3900201</v>
      </c>
      <c r="F10" s="6">
        <v>4</v>
      </c>
      <c r="G10" s="6">
        <v>3955201</v>
      </c>
      <c r="H10" s="6">
        <v>10</v>
      </c>
      <c r="I10" s="6">
        <v>227547</v>
      </c>
      <c r="J10" s="6">
        <f>B10-I10</f>
        <v>37410453</v>
      </c>
      <c r="K10" s="450">
        <f>E10/B10</f>
        <v>0.10362402359317711</v>
      </c>
    </row>
    <row r="11" spans="1:11" ht="3.75" hidden="1" customHeight="1" x14ac:dyDescent="0.15">
      <c r="A11" s="449"/>
      <c r="B11" s="2"/>
      <c r="C11" s="2"/>
      <c r="D11" s="2"/>
      <c r="E11" s="2"/>
      <c r="F11" s="2"/>
      <c r="G11" s="2"/>
      <c r="H11" s="2"/>
      <c r="I11" s="2"/>
      <c r="J11" s="2"/>
      <c r="K11" s="448"/>
    </row>
    <row r="12" spans="1:11" ht="16.5" customHeight="1" x14ac:dyDescent="0.15">
      <c r="A12" s="447" t="s">
        <v>435</v>
      </c>
      <c r="H12" s="447"/>
      <c r="I12" s="447"/>
      <c r="J12" s="447"/>
      <c r="K12" s="447"/>
    </row>
    <row r="13" spans="1:11" ht="16.5" customHeight="1" x14ac:dyDescent="0.15">
      <c r="A13" s="446"/>
      <c r="B13" s="446"/>
      <c r="C13" s="446"/>
      <c r="D13" s="446"/>
      <c r="E13" s="446"/>
      <c r="F13" s="446"/>
      <c r="G13" s="446"/>
    </row>
    <row r="14" spans="1:11" ht="16.5" customHeight="1" x14ac:dyDescent="0.15">
      <c r="A14" s="446"/>
      <c r="B14" s="446"/>
      <c r="C14" s="446"/>
      <c r="D14" s="446"/>
      <c r="E14" s="446"/>
      <c r="F14" s="446"/>
      <c r="G14" s="446"/>
    </row>
  </sheetData>
  <mergeCells count="4">
    <mergeCell ref="A3:A4"/>
    <mergeCell ref="D3:E3"/>
    <mergeCell ref="F3:G3"/>
    <mergeCell ref="H3:I3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horizontalDpi="4294967293" verticalDpi="36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2"/>
  <sheetViews>
    <sheetView showGridLines="0" zoomScaleNormal="100" zoomScaleSheetLayoutView="100" workbookViewId="0">
      <selection activeCell="D20" sqref="D20"/>
    </sheetView>
  </sheetViews>
  <sheetFormatPr defaultRowHeight="16.5" customHeight="1" x14ac:dyDescent="0.15"/>
  <cols>
    <col min="1" max="1" width="11" style="465" customWidth="1"/>
    <col min="2" max="8" width="9.125" style="465" customWidth="1"/>
    <col min="9" max="16384" width="9" style="465"/>
  </cols>
  <sheetData>
    <row r="1" spans="1:8" ht="16.5" customHeight="1" x14ac:dyDescent="0.15">
      <c r="A1" s="475" t="s">
        <v>465</v>
      </c>
      <c r="H1" s="474" t="s">
        <v>460</v>
      </c>
    </row>
    <row r="2" spans="1:8" ht="3.95" customHeight="1" thickBot="1" x14ac:dyDescent="0.2">
      <c r="A2" s="478"/>
      <c r="B2" s="478"/>
      <c r="C2" s="478"/>
      <c r="D2" s="478"/>
      <c r="E2" s="478"/>
      <c r="F2" s="478"/>
      <c r="G2" s="478"/>
      <c r="H2" s="478"/>
    </row>
    <row r="3" spans="1:8" ht="16.5" customHeight="1" x14ac:dyDescent="0.15">
      <c r="A3" s="477" t="s">
        <v>20</v>
      </c>
      <c r="B3" s="477" t="s">
        <v>464</v>
      </c>
      <c r="C3" s="477" t="s">
        <v>458</v>
      </c>
      <c r="D3" s="476" t="s">
        <v>457</v>
      </c>
      <c r="E3" s="476"/>
      <c r="F3" s="476"/>
      <c r="G3" s="476"/>
      <c r="H3" s="476"/>
    </row>
    <row r="4" spans="1:8" ht="16.5" customHeight="1" x14ac:dyDescent="0.15">
      <c r="A4" s="470"/>
      <c r="B4" s="471" t="s">
        <v>463</v>
      </c>
      <c r="C4" s="470"/>
      <c r="D4" s="469" t="s">
        <v>455</v>
      </c>
      <c r="E4" s="469" t="s">
        <v>454</v>
      </c>
      <c r="F4" s="469" t="s">
        <v>453</v>
      </c>
      <c r="G4" s="469" t="s">
        <v>452</v>
      </c>
      <c r="H4" s="468" t="s">
        <v>451</v>
      </c>
    </row>
    <row r="5" spans="1:8" ht="6" customHeight="1" x14ac:dyDescent="0.15">
      <c r="A5" s="467"/>
    </row>
    <row r="6" spans="1:8" ht="16.5" customHeight="1" x14ac:dyDescent="0.15">
      <c r="A6" s="26" t="s">
        <v>136</v>
      </c>
      <c r="B6" s="466">
        <v>84</v>
      </c>
      <c r="C6" s="466">
        <v>7730</v>
      </c>
      <c r="D6" s="466">
        <f>+E6+F6+G6+H6</f>
        <v>7950</v>
      </c>
      <c r="E6" s="466">
        <v>2774</v>
      </c>
      <c r="F6" s="466">
        <v>1748</v>
      </c>
      <c r="G6" s="466">
        <v>1707</v>
      </c>
      <c r="H6" s="466">
        <v>1721</v>
      </c>
    </row>
    <row r="7" spans="1:8" ht="16.5" customHeight="1" x14ac:dyDescent="0.15">
      <c r="A7" s="26" t="s">
        <v>137</v>
      </c>
      <c r="B7" s="466">
        <v>84</v>
      </c>
      <c r="C7" s="466">
        <v>7742</v>
      </c>
      <c r="D7" s="466">
        <f>+E7+F7+G7+H7</f>
        <v>7932</v>
      </c>
      <c r="E7" s="466">
        <v>2793</v>
      </c>
      <c r="F7" s="466">
        <v>1641</v>
      </c>
      <c r="G7" s="466">
        <v>1777</v>
      </c>
      <c r="H7" s="466">
        <v>1721</v>
      </c>
    </row>
    <row r="8" spans="1:8" ht="16.5" customHeight="1" x14ac:dyDescent="0.15">
      <c r="A8" s="26" t="s">
        <v>138</v>
      </c>
      <c r="B8" s="466">
        <v>84</v>
      </c>
      <c r="C8" s="466">
        <v>7807</v>
      </c>
      <c r="D8" s="466">
        <f>+E8+F8+G8+H8</f>
        <v>7958</v>
      </c>
      <c r="E8" s="466">
        <v>2849</v>
      </c>
      <c r="F8" s="466">
        <v>1638</v>
      </c>
      <c r="G8" s="466">
        <v>1676</v>
      </c>
      <c r="H8" s="466">
        <v>1795</v>
      </c>
    </row>
    <row r="9" spans="1:8" ht="16.5" customHeight="1" x14ac:dyDescent="0.15">
      <c r="A9" s="26" t="s">
        <v>139</v>
      </c>
      <c r="B9" s="466">
        <v>75</v>
      </c>
      <c r="C9" s="466">
        <v>7109</v>
      </c>
      <c r="D9" s="466">
        <f>+E9+F9+G9+H9</f>
        <v>6926</v>
      </c>
      <c r="E9" s="466">
        <v>2536</v>
      </c>
      <c r="F9" s="466">
        <v>1417</v>
      </c>
      <c r="G9" s="466">
        <v>1471</v>
      </c>
      <c r="H9" s="466">
        <v>1502</v>
      </c>
    </row>
    <row r="10" spans="1:8" ht="16.5" customHeight="1" x14ac:dyDescent="0.15">
      <c r="A10" s="27" t="s">
        <v>140</v>
      </c>
      <c r="B10" s="225">
        <v>70</v>
      </c>
      <c r="C10" s="225">
        <v>6399</v>
      </c>
      <c r="D10" s="225">
        <f>+E10+F10+G10+H10</f>
        <v>6203</v>
      </c>
      <c r="E10" s="225">
        <v>2303</v>
      </c>
      <c r="F10" s="225">
        <v>1320</v>
      </c>
      <c r="G10" s="225">
        <v>1270</v>
      </c>
      <c r="H10" s="225">
        <v>1310</v>
      </c>
    </row>
    <row r="11" spans="1:8" ht="16.5" customHeight="1" x14ac:dyDescent="0.15">
      <c r="A11" s="429" t="s">
        <v>450</v>
      </c>
    </row>
    <row r="12" spans="1:8" ht="12.75" customHeight="1" x14ac:dyDescent="0.15">
      <c r="A12" s="775" t="s">
        <v>462</v>
      </c>
      <c r="B12" s="775"/>
      <c r="C12" s="775"/>
      <c r="D12" s="775"/>
      <c r="E12" s="775"/>
      <c r="F12" s="775"/>
      <c r="G12" s="775"/>
      <c r="H12" s="775"/>
    </row>
  </sheetData>
  <mergeCells count="1">
    <mergeCell ref="A12:H12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horizontalDpi="4294967293" verticalDpi="36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9"/>
  <sheetViews>
    <sheetView showGridLines="0" tabSelected="1" topLeftCell="A7" zoomScaleNormal="100" zoomScaleSheetLayoutView="100" workbookViewId="0">
      <selection activeCell="A17" sqref="A17"/>
    </sheetView>
  </sheetViews>
  <sheetFormatPr defaultRowHeight="16.5" customHeight="1" x14ac:dyDescent="0.15"/>
  <cols>
    <col min="1" max="1" width="11" style="465" customWidth="1"/>
    <col min="2" max="8" width="9.125" style="465" customWidth="1"/>
    <col min="9" max="16384" width="9" style="465"/>
  </cols>
  <sheetData>
    <row r="1" spans="1:8" ht="28.5" customHeight="1" thickBot="1" x14ac:dyDescent="0.2">
      <c r="A1" s="475" t="s">
        <v>461</v>
      </c>
      <c r="H1" s="474" t="s">
        <v>460</v>
      </c>
    </row>
    <row r="2" spans="1:8" ht="16.5" customHeight="1" x14ac:dyDescent="0.15">
      <c r="A2" s="473" t="s">
        <v>20</v>
      </c>
      <c r="B2" s="473" t="s">
        <v>459</v>
      </c>
      <c r="C2" s="473" t="s">
        <v>458</v>
      </c>
      <c r="D2" s="472" t="s">
        <v>457</v>
      </c>
      <c r="E2" s="472"/>
      <c r="F2" s="472"/>
      <c r="G2" s="472"/>
      <c r="H2" s="472"/>
    </row>
    <row r="3" spans="1:8" ht="16.5" customHeight="1" x14ac:dyDescent="0.15">
      <c r="A3" s="470"/>
      <c r="B3" s="471" t="s">
        <v>456</v>
      </c>
      <c r="C3" s="470"/>
      <c r="D3" s="469" t="s">
        <v>455</v>
      </c>
      <c r="E3" s="469" t="s">
        <v>454</v>
      </c>
      <c r="F3" s="469" t="s">
        <v>453</v>
      </c>
      <c r="G3" s="469" t="s">
        <v>452</v>
      </c>
      <c r="H3" s="468" t="s">
        <v>451</v>
      </c>
    </row>
    <row r="4" spans="1:8" ht="4.5" customHeight="1" x14ac:dyDescent="0.15">
      <c r="A4" s="467"/>
    </row>
    <row r="5" spans="1:8" ht="16.5" customHeight="1" x14ac:dyDescent="0.15">
      <c r="A5" s="26" t="s">
        <v>139</v>
      </c>
      <c r="B5" s="466">
        <v>9</v>
      </c>
      <c r="C5" s="466">
        <v>867</v>
      </c>
      <c r="D5" s="466">
        <f>+E5+F5+G5+H5</f>
        <v>917</v>
      </c>
      <c r="E5" s="466">
        <v>387</v>
      </c>
      <c r="F5" s="466">
        <v>186</v>
      </c>
      <c r="G5" s="466">
        <v>162</v>
      </c>
      <c r="H5" s="466">
        <v>182</v>
      </c>
    </row>
    <row r="6" spans="1:8" ht="16.5" customHeight="1" x14ac:dyDescent="0.15">
      <c r="A6" s="27" t="s">
        <v>140</v>
      </c>
      <c r="B6" s="225">
        <v>17</v>
      </c>
      <c r="C6" s="225">
        <v>1787</v>
      </c>
      <c r="D6" s="225">
        <f>+E6+F6+G6+H6</f>
        <v>1719</v>
      </c>
      <c r="E6" s="225">
        <v>704</v>
      </c>
      <c r="F6" s="225">
        <v>335</v>
      </c>
      <c r="G6" s="225">
        <v>348</v>
      </c>
      <c r="H6" s="225">
        <v>332</v>
      </c>
    </row>
    <row r="7" spans="1:8" ht="16.5" customHeight="1" x14ac:dyDescent="0.15">
      <c r="A7" s="429" t="s">
        <v>450</v>
      </c>
    </row>
    <row r="8" spans="1:8" ht="16.5" customHeight="1" x14ac:dyDescent="0.15">
      <c r="A8" s="775" t="s">
        <v>449</v>
      </c>
      <c r="B8" s="775"/>
      <c r="C8" s="775"/>
      <c r="D8" s="775"/>
      <c r="E8" s="775"/>
      <c r="F8" s="775"/>
      <c r="G8" s="775"/>
      <c r="H8" s="775"/>
    </row>
    <row r="9" spans="1:8" ht="16.5" customHeight="1" x14ac:dyDescent="0.15">
      <c r="A9" s="776"/>
      <c r="B9" s="776"/>
      <c r="C9" s="776"/>
      <c r="D9" s="776"/>
      <c r="E9" s="776"/>
      <c r="F9" s="776"/>
      <c r="G9" s="776"/>
      <c r="H9" s="776"/>
    </row>
  </sheetData>
  <mergeCells count="2">
    <mergeCell ref="A8:H8"/>
    <mergeCell ref="A9:H9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horizontalDpi="4294967293" verticalDpi="36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11"/>
  <sheetViews>
    <sheetView showGridLines="0" zoomScaleNormal="100" zoomScaleSheetLayoutView="100" workbookViewId="0">
      <selection activeCell="G6" sqref="G6"/>
    </sheetView>
  </sheetViews>
  <sheetFormatPr defaultRowHeight="16.5" customHeight="1" x14ac:dyDescent="0.15"/>
  <cols>
    <col min="1" max="1" width="11.875" style="479" customWidth="1"/>
    <col min="2" max="2" width="7.5" style="479" customWidth="1"/>
    <col min="3" max="3" width="9.125" style="479" customWidth="1"/>
    <col min="4" max="5" width="7.5" style="479" customWidth="1"/>
    <col min="6" max="6" width="8.5" style="479" customWidth="1"/>
    <col min="7" max="7" width="9.375" style="479" customWidth="1"/>
    <col min="8" max="10" width="5.625" style="479" customWidth="1"/>
    <col min="11" max="11" width="7.625" style="479" customWidth="1"/>
    <col min="12" max="16384" width="9" style="479"/>
  </cols>
  <sheetData>
    <row r="1" spans="1:13" ht="16.5" customHeight="1" x14ac:dyDescent="0.15">
      <c r="A1" s="492" t="s">
        <v>475</v>
      </c>
      <c r="B1" s="491"/>
    </row>
    <row r="2" spans="1:13" ht="3.95" customHeight="1" thickBot="1" x14ac:dyDescent="0.2">
      <c r="A2" s="490"/>
      <c r="B2" s="490"/>
      <c r="C2" s="490"/>
      <c r="D2" s="490"/>
      <c r="E2" s="490"/>
      <c r="F2" s="490"/>
      <c r="G2" s="490"/>
      <c r="H2" s="490"/>
      <c r="I2" s="490"/>
      <c r="J2" s="480"/>
      <c r="K2" s="480"/>
    </row>
    <row r="3" spans="1:13" ht="16.5" customHeight="1" x14ac:dyDescent="0.15">
      <c r="A3" s="781" t="s">
        <v>474</v>
      </c>
      <c r="B3" s="783" t="s">
        <v>455</v>
      </c>
      <c r="C3" s="785" t="s">
        <v>473</v>
      </c>
      <c r="D3" s="785"/>
      <c r="E3" s="785" t="s">
        <v>472</v>
      </c>
      <c r="F3" s="785"/>
      <c r="G3" s="785"/>
      <c r="H3" s="777" t="s">
        <v>470</v>
      </c>
      <c r="I3" s="778"/>
    </row>
    <row r="4" spans="1:13" ht="16.5" customHeight="1" x14ac:dyDescent="0.15">
      <c r="A4" s="782"/>
      <c r="B4" s="784"/>
      <c r="C4" s="489" t="s">
        <v>471</v>
      </c>
      <c r="D4" s="489" t="s">
        <v>470</v>
      </c>
      <c r="E4" s="489" t="s">
        <v>469</v>
      </c>
      <c r="F4" s="489" t="s">
        <v>468</v>
      </c>
      <c r="G4" s="489" t="s">
        <v>467</v>
      </c>
      <c r="H4" s="779"/>
      <c r="I4" s="780"/>
    </row>
    <row r="5" spans="1:13" ht="9.75" customHeight="1" x14ac:dyDescent="0.15">
      <c r="A5" s="488"/>
      <c r="B5" s="485"/>
      <c r="C5" s="487"/>
      <c r="D5" s="487"/>
      <c r="E5" s="487"/>
      <c r="F5" s="487"/>
      <c r="G5" s="487"/>
      <c r="H5" s="487"/>
      <c r="I5" s="487"/>
    </row>
    <row r="6" spans="1:13" ht="16.5" customHeight="1" x14ac:dyDescent="0.15">
      <c r="A6" s="486" t="s">
        <v>429</v>
      </c>
      <c r="B6" s="485">
        <v>296</v>
      </c>
      <c r="C6" s="485">
        <v>85</v>
      </c>
      <c r="D6" s="485">
        <v>116</v>
      </c>
      <c r="E6" s="485">
        <v>26</v>
      </c>
      <c r="F6" s="485">
        <v>10</v>
      </c>
      <c r="G6" s="485">
        <v>16</v>
      </c>
      <c r="H6" s="485">
        <v>43</v>
      </c>
      <c r="I6" s="484"/>
      <c r="M6" s="480"/>
    </row>
    <row r="7" spans="1:13" ht="16.5" customHeight="1" x14ac:dyDescent="0.15">
      <c r="A7" s="486" t="s">
        <v>137</v>
      </c>
      <c r="B7" s="485">
        <v>282</v>
      </c>
      <c r="C7" s="485">
        <v>52</v>
      </c>
      <c r="D7" s="485">
        <v>115</v>
      </c>
      <c r="E7" s="485">
        <v>24</v>
      </c>
      <c r="F7" s="485">
        <v>18</v>
      </c>
      <c r="G7" s="485">
        <v>32</v>
      </c>
      <c r="H7" s="485">
        <v>41</v>
      </c>
      <c r="I7" s="484"/>
      <c r="M7" s="480"/>
    </row>
    <row r="8" spans="1:13" ht="16.5" customHeight="1" x14ac:dyDescent="0.15">
      <c r="A8" s="486" t="s">
        <v>138</v>
      </c>
      <c r="B8" s="485">
        <v>310</v>
      </c>
      <c r="C8" s="485">
        <v>47</v>
      </c>
      <c r="D8" s="485">
        <v>142</v>
      </c>
      <c r="E8" s="485">
        <v>40</v>
      </c>
      <c r="F8" s="485">
        <v>14</v>
      </c>
      <c r="G8" s="485">
        <v>10</v>
      </c>
      <c r="H8" s="485">
        <v>57</v>
      </c>
      <c r="I8" s="484"/>
    </row>
    <row r="9" spans="1:13" ht="16.5" customHeight="1" x14ac:dyDescent="0.15">
      <c r="A9" s="486" t="s">
        <v>139</v>
      </c>
      <c r="B9" s="485">
        <v>303</v>
      </c>
      <c r="C9" s="485">
        <v>56</v>
      </c>
      <c r="D9" s="485">
        <v>153</v>
      </c>
      <c r="E9" s="485">
        <v>18</v>
      </c>
      <c r="F9" s="485">
        <v>13</v>
      </c>
      <c r="G9" s="485">
        <v>25</v>
      </c>
      <c r="H9" s="485">
        <v>38</v>
      </c>
      <c r="I9" s="484"/>
    </row>
    <row r="10" spans="1:13" ht="16.5" customHeight="1" x14ac:dyDescent="0.15">
      <c r="A10" s="483" t="s">
        <v>140</v>
      </c>
      <c r="B10" s="482">
        <v>592</v>
      </c>
      <c r="C10" s="481">
        <v>111</v>
      </c>
      <c r="D10" s="481">
        <v>339</v>
      </c>
      <c r="E10" s="481">
        <v>37</v>
      </c>
      <c r="F10" s="481">
        <v>17</v>
      </c>
      <c r="G10" s="481">
        <v>25</v>
      </c>
      <c r="H10" s="481">
        <v>63</v>
      </c>
      <c r="I10" s="481"/>
      <c r="M10" s="480"/>
    </row>
    <row r="11" spans="1:13" ht="16.5" customHeight="1" x14ac:dyDescent="0.15">
      <c r="A11" s="479" t="s">
        <v>466</v>
      </c>
    </row>
  </sheetData>
  <mergeCells count="5">
    <mergeCell ref="H3:I4"/>
    <mergeCell ref="A3:A4"/>
    <mergeCell ref="B3:B4"/>
    <mergeCell ref="C3:D3"/>
    <mergeCell ref="E3:G3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horizontalDpi="4294967293" verticalDpi="36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3"/>
  <sheetViews>
    <sheetView showGridLines="0" zoomScaleNormal="100" zoomScaleSheetLayoutView="100" workbookViewId="0">
      <selection activeCell="G6" sqref="G6"/>
    </sheetView>
  </sheetViews>
  <sheetFormatPr defaultRowHeight="16.5" customHeight="1" x14ac:dyDescent="0.15"/>
  <cols>
    <col min="1" max="1" width="11.875" style="493" customWidth="1"/>
    <col min="2" max="2" width="9.125" style="493" customWidth="1"/>
    <col min="3" max="3" width="12" style="493" customWidth="1"/>
    <col min="4" max="5" width="10" style="493" customWidth="1"/>
    <col min="6" max="6" width="10.625" style="493" customWidth="1"/>
    <col min="7" max="7" width="8.625" style="493" customWidth="1"/>
    <col min="8" max="8" width="7.625" style="493" customWidth="1"/>
    <col min="9" max="9" width="10.625" style="493" customWidth="1"/>
    <col min="10" max="16384" width="9" style="493"/>
  </cols>
  <sheetData>
    <row r="1" spans="1:9" ht="16.5" customHeight="1" x14ac:dyDescent="0.15">
      <c r="A1" s="505" t="s">
        <v>482</v>
      </c>
      <c r="B1" s="504"/>
    </row>
    <row r="2" spans="1:9" ht="3.95" customHeight="1" thickBot="1" x14ac:dyDescent="0.2">
      <c r="A2" s="503"/>
      <c r="B2" s="503"/>
      <c r="C2" s="503"/>
      <c r="D2" s="503"/>
      <c r="E2" s="503"/>
      <c r="F2" s="503"/>
      <c r="G2" s="503"/>
      <c r="H2" s="503"/>
      <c r="I2" s="494"/>
    </row>
    <row r="3" spans="1:9" ht="16.5" customHeight="1" x14ac:dyDescent="0.15">
      <c r="A3" s="789" t="s">
        <v>20</v>
      </c>
      <c r="B3" s="790" t="s">
        <v>455</v>
      </c>
      <c r="C3" s="786" t="s">
        <v>481</v>
      </c>
      <c r="D3" s="786" t="s">
        <v>480</v>
      </c>
      <c r="E3" s="786" t="s">
        <v>479</v>
      </c>
      <c r="F3" s="786" t="s">
        <v>478</v>
      </c>
      <c r="G3" s="790" t="s">
        <v>477</v>
      </c>
      <c r="H3" s="787" t="s">
        <v>23</v>
      </c>
      <c r="I3" s="498"/>
    </row>
    <row r="4" spans="1:9" ht="16.5" customHeight="1" x14ac:dyDescent="0.15">
      <c r="A4" s="696"/>
      <c r="B4" s="762"/>
      <c r="C4" s="718"/>
      <c r="D4" s="718"/>
      <c r="E4" s="718"/>
      <c r="F4" s="718"/>
      <c r="G4" s="791"/>
      <c r="H4" s="788"/>
      <c r="I4" s="494"/>
    </row>
    <row r="5" spans="1:9" ht="6" customHeight="1" x14ac:dyDescent="0.15">
      <c r="A5" s="502"/>
      <c r="B5" s="501"/>
      <c r="C5" s="500"/>
      <c r="D5" s="500"/>
      <c r="E5" s="500"/>
      <c r="F5" s="500"/>
      <c r="G5" s="500"/>
      <c r="H5" s="500"/>
      <c r="I5" s="494"/>
    </row>
    <row r="6" spans="1:9" ht="16.5" customHeight="1" x14ac:dyDescent="0.15">
      <c r="A6" s="26" t="s">
        <v>339</v>
      </c>
      <c r="B6" s="499">
        <v>567</v>
      </c>
      <c r="C6" s="498">
        <v>67</v>
      </c>
      <c r="D6" s="498">
        <v>97</v>
      </c>
      <c r="E6" s="498">
        <v>25</v>
      </c>
      <c r="F6" s="498">
        <v>31</v>
      </c>
      <c r="G6" s="498">
        <v>45</v>
      </c>
      <c r="H6" s="498">
        <v>302</v>
      </c>
    </row>
    <row r="7" spans="1:9" ht="16.5" customHeight="1" x14ac:dyDescent="0.15">
      <c r="A7" s="26" t="s">
        <v>137</v>
      </c>
      <c r="B7" s="499">
        <v>472</v>
      </c>
      <c r="C7" s="498">
        <v>51</v>
      </c>
      <c r="D7" s="498">
        <v>128</v>
      </c>
      <c r="E7" s="498">
        <v>15</v>
      </c>
      <c r="F7" s="498">
        <v>31</v>
      </c>
      <c r="G7" s="498">
        <v>20</v>
      </c>
      <c r="H7" s="498">
        <v>227</v>
      </c>
    </row>
    <row r="8" spans="1:9" ht="16.5" customHeight="1" x14ac:dyDescent="0.15">
      <c r="A8" s="26" t="s">
        <v>138</v>
      </c>
      <c r="B8" s="499">
        <v>469</v>
      </c>
      <c r="C8" s="498">
        <v>43</v>
      </c>
      <c r="D8" s="498">
        <v>122</v>
      </c>
      <c r="E8" s="498">
        <v>22</v>
      </c>
      <c r="F8" s="498">
        <v>34</v>
      </c>
      <c r="G8" s="498">
        <v>14</v>
      </c>
      <c r="H8" s="498">
        <v>234</v>
      </c>
    </row>
    <row r="9" spans="1:9" ht="16.5" customHeight="1" x14ac:dyDescent="0.15">
      <c r="A9" s="26" t="s">
        <v>139</v>
      </c>
      <c r="B9" s="499">
        <v>455</v>
      </c>
      <c r="C9" s="498">
        <v>116</v>
      </c>
      <c r="D9" s="498">
        <v>110</v>
      </c>
      <c r="E9" s="498">
        <v>20</v>
      </c>
      <c r="F9" s="498">
        <v>33</v>
      </c>
      <c r="G9" s="498">
        <v>10</v>
      </c>
      <c r="H9" s="498">
        <v>166</v>
      </c>
    </row>
    <row r="10" spans="1:9" ht="16.5" customHeight="1" x14ac:dyDescent="0.15">
      <c r="A10" s="27" t="s">
        <v>140</v>
      </c>
      <c r="B10" s="497">
        <v>493</v>
      </c>
      <c r="C10" s="496">
        <v>120</v>
      </c>
      <c r="D10" s="496">
        <v>88</v>
      </c>
      <c r="E10" s="496">
        <v>35</v>
      </c>
      <c r="F10" s="496">
        <v>26</v>
      </c>
      <c r="G10" s="496">
        <v>23</v>
      </c>
      <c r="H10" s="496">
        <v>201</v>
      </c>
      <c r="I10" s="494"/>
    </row>
    <row r="11" spans="1:9" ht="16.5" customHeight="1" x14ac:dyDescent="0.15">
      <c r="A11" s="493" t="s">
        <v>476</v>
      </c>
    </row>
    <row r="13" spans="1:9" ht="16.5" customHeight="1" x14ac:dyDescent="0.15">
      <c r="B13" s="494"/>
      <c r="C13" s="494"/>
      <c r="D13" s="495"/>
      <c r="E13" s="494"/>
      <c r="F13" s="494"/>
      <c r="G13" s="494"/>
    </row>
  </sheetData>
  <mergeCells count="8">
    <mergeCell ref="E3:E4"/>
    <mergeCell ref="F3:F4"/>
    <mergeCell ref="H3:H4"/>
    <mergeCell ref="A3:A4"/>
    <mergeCell ref="B3:B4"/>
    <mergeCell ref="C3:C4"/>
    <mergeCell ref="D3:D4"/>
    <mergeCell ref="G3:G4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horizontalDpi="4294967293" verticalDpi="36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12"/>
  <sheetViews>
    <sheetView showGridLines="0" zoomScaleNormal="100" zoomScaleSheetLayoutView="100" workbookViewId="0">
      <selection activeCell="F18" sqref="F18"/>
    </sheetView>
  </sheetViews>
  <sheetFormatPr defaultRowHeight="16.5" customHeight="1" x14ac:dyDescent="0.15"/>
  <cols>
    <col min="1" max="1" width="11.625" style="506" customWidth="1"/>
    <col min="2" max="2" width="6.875" style="506" customWidth="1"/>
    <col min="3" max="4" width="6.25" style="506" customWidth="1"/>
    <col min="5" max="5" width="7.75" style="506" customWidth="1"/>
    <col min="6" max="8" width="6.25" style="506" customWidth="1"/>
    <col min="9" max="9" width="6.375" style="506" customWidth="1"/>
    <col min="10" max="10" width="7.25" style="506" customWidth="1"/>
    <col min="11" max="11" width="10.5" style="506" customWidth="1"/>
    <col min="12" max="12" width="9.875" style="506" customWidth="1"/>
    <col min="13" max="13" width="4.125" style="506" customWidth="1"/>
    <col min="14" max="16384" width="9" style="506"/>
  </cols>
  <sheetData>
    <row r="1" spans="1:12" ht="16.5" customHeight="1" x14ac:dyDescent="0.15">
      <c r="A1" s="525" t="s">
        <v>501</v>
      </c>
    </row>
    <row r="2" spans="1:12" ht="3.95" customHeight="1" thickBot="1" x14ac:dyDescent="0.2">
      <c r="A2" s="524"/>
      <c r="B2" s="524"/>
      <c r="C2" s="524"/>
      <c r="D2" s="524"/>
      <c r="E2" s="524"/>
      <c r="F2" s="524"/>
      <c r="G2" s="524"/>
      <c r="H2" s="524"/>
      <c r="I2" s="524"/>
      <c r="J2" s="524"/>
      <c r="K2" s="524"/>
      <c r="L2" s="524"/>
    </row>
    <row r="3" spans="1:12" ht="16.5" customHeight="1" x14ac:dyDescent="0.15">
      <c r="A3" s="523"/>
      <c r="B3" s="522" t="s">
        <v>500</v>
      </c>
      <c r="C3" s="522"/>
      <c r="D3" s="522"/>
      <c r="E3" s="522"/>
      <c r="F3" s="522"/>
      <c r="G3" s="522"/>
      <c r="H3" s="522"/>
      <c r="I3" s="522"/>
      <c r="J3" s="522"/>
      <c r="K3" s="522"/>
      <c r="L3" s="521" t="s">
        <v>499</v>
      </c>
    </row>
    <row r="4" spans="1:12" ht="16.5" customHeight="1" x14ac:dyDescent="0.15">
      <c r="A4" s="520" t="s">
        <v>20</v>
      </c>
      <c r="B4" s="792" t="s">
        <v>498</v>
      </c>
      <c r="C4" s="519" t="s">
        <v>497</v>
      </c>
      <c r="D4" s="519"/>
      <c r="E4" s="519"/>
      <c r="F4" s="519"/>
      <c r="G4" s="519"/>
      <c r="H4" s="519"/>
      <c r="I4" s="518"/>
      <c r="J4" s="517"/>
      <c r="K4" s="516" t="s">
        <v>496</v>
      </c>
      <c r="L4" s="515" t="s">
        <v>495</v>
      </c>
    </row>
    <row r="5" spans="1:12" ht="16.5" customHeight="1" x14ac:dyDescent="0.15">
      <c r="A5" s="514"/>
      <c r="B5" s="762"/>
      <c r="C5" s="513" t="s">
        <v>494</v>
      </c>
      <c r="D5" s="513" t="s">
        <v>493</v>
      </c>
      <c r="E5" s="513" t="s">
        <v>492</v>
      </c>
      <c r="F5" s="513" t="s">
        <v>491</v>
      </c>
      <c r="G5" s="513" t="s">
        <v>490</v>
      </c>
      <c r="H5" s="513" t="s">
        <v>489</v>
      </c>
      <c r="I5" s="513" t="s">
        <v>488</v>
      </c>
      <c r="J5" s="513" t="s">
        <v>23</v>
      </c>
      <c r="K5" s="513" t="s">
        <v>487</v>
      </c>
      <c r="L5" s="512" t="s">
        <v>486</v>
      </c>
    </row>
    <row r="6" spans="1:12" ht="6" customHeight="1" x14ac:dyDescent="0.15">
      <c r="A6" s="511"/>
      <c r="B6" s="510"/>
      <c r="C6" s="509"/>
      <c r="D6" s="509"/>
      <c r="E6" s="509"/>
      <c r="F6" s="509"/>
      <c r="G6" s="509"/>
      <c r="H6" s="509"/>
      <c r="I6" s="509"/>
      <c r="J6" s="509"/>
      <c r="K6" s="509"/>
      <c r="L6" s="509"/>
    </row>
    <row r="7" spans="1:12" ht="16.5" customHeight="1" x14ac:dyDescent="0.15">
      <c r="A7" s="26" t="s">
        <v>175</v>
      </c>
      <c r="B7" s="33">
        <v>3161</v>
      </c>
      <c r="C7" s="2">
        <v>2531</v>
      </c>
      <c r="D7" s="2">
        <v>36</v>
      </c>
      <c r="E7" s="2">
        <v>16</v>
      </c>
      <c r="F7" s="2">
        <v>1</v>
      </c>
      <c r="G7" s="2">
        <v>1</v>
      </c>
      <c r="H7" s="2">
        <v>5</v>
      </c>
      <c r="I7" s="2">
        <v>239</v>
      </c>
      <c r="J7" s="2">
        <v>73</v>
      </c>
      <c r="K7" s="508">
        <v>259</v>
      </c>
      <c r="L7" s="508">
        <v>461</v>
      </c>
    </row>
    <row r="8" spans="1:12" ht="16.5" customHeight="1" x14ac:dyDescent="0.15">
      <c r="A8" s="26" t="s">
        <v>137</v>
      </c>
      <c r="B8" s="33">
        <v>3116</v>
      </c>
      <c r="C8" s="2">
        <v>2500</v>
      </c>
      <c r="D8" s="2">
        <v>32</v>
      </c>
      <c r="E8" s="2">
        <v>16</v>
      </c>
      <c r="F8" s="2">
        <v>1</v>
      </c>
      <c r="G8" s="4" t="s">
        <v>122</v>
      </c>
      <c r="H8" s="2">
        <v>5</v>
      </c>
      <c r="I8" s="2">
        <v>229</v>
      </c>
      <c r="J8" s="2">
        <v>72</v>
      </c>
      <c r="K8" s="508">
        <v>261</v>
      </c>
      <c r="L8" s="508">
        <v>470</v>
      </c>
    </row>
    <row r="9" spans="1:12" ht="16.5" customHeight="1" x14ac:dyDescent="0.15">
      <c r="A9" s="26" t="s">
        <v>138</v>
      </c>
      <c r="B9" s="33">
        <v>3108</v>
      </c>
      <c r="C9" s="2">
        <v>2465</v>
      </c>
      <c r="D9" s="2">
        <v>34</v>
      </c>
      <c r="E9" s="2">
        <v>13</v>
      </c>
      <c r="F9" s="2">
        <v>1</v>
      </c>
      <c r="G9" s="4" t="s">
        <v>485</v>
      </c>
      <c r="H9" s="2">
        <v>3</v>
      </c>
      <c r="I9" s="2">
        <v>219</v>
      </c>
      <c r="J9" s="2">
        <v>71</v>
      </c>
      <c r="K9" s="508">
        <v>302</v>
      </c>
      <c r="L9" s="508">
        <v>467</v>
      </c>
    </row>
    <row r="10" spans="1:12" ht="16.5" customHeight="1" x14ac:dyDescent="0.15">
      <c r="A10" s="26" t="s">
        <v>139</v>
      </c>
      <c r="B10" s="33">
        <v>3068</v>
      </c>
      <c r="C10" s="2">
        <v>2414</v>
      </c>
      <c r="D10" s="2">
        <v>28</v>
      </c>
      <c r="E10" s="2">
        <v>12</v>
      </c>
      <c r="F10" s="4" t="s">
        <v>122</v>
      </c>
      <c r="G10" s="2">
        <v>2</v>
      </c>
      <c r="H10" s="2">
        <v>1</v>
      </c>
      <c r="I10" s="2">
        <v>216</v>
      </c>
      <c r="J10" s="2">
        <v>70</v>
      </c>
      <c r="K10" s="508">
        <v>325</v>
      </c>
      <c r="L10" s="508">
        <v>478</v>
      </c>
    </row>
    <row r="11" spans="1:12" ht="16.5" customHeight="1" x14ac:dyDescent="0.15">
      <c r="A11" s="27" t="s">
        <v>140</v>
      </c>
      <c r="B11" s="40">
        <v>3007</v>
      </c>
      <c r="C11" s="6">
        <v>2355</v>
      </c>
      <c r="D11" s="6">
        <v>28</v>
      </c>
      <c r="E11" s="6">
        <v>12</v>
      </c>
      <c r="F11" s="5" t="s">
        <v>484</v>
      </c>
      <c r="G11" s="6">
        <v>1</v>
      </c>
      <c r="H11" s="6">
        <v>4</v>
      </c>
      <c r="I11" s="6">
        <v>220</v>
      </c>
      <c r="J11" s="6">
        <v>68</v>
      </c>
      <c r="K11" s="507">
        <v>319</v>
      </c>
      <c r="L11" s="507">
        <v>488</v>
      </c>
    </row>
    <row r="12" spans="1:12" ht="16.5" customHeight="1" x14ac:dyDescent="0.15">
      <c r="A12" s="506" t="s">
        <v>483</v>
      </c>
    </row>
  </sheetData>
  <mergeCells count="1">
    <mergeCell ref="B4:B5"/>
  </mergeCells>
  <phoneticPr fontId="2"/>
  <pageMargins left="0.74803149606299213" right="0.74803149606299213" top="0.98425196850393704" bottom="0.98425196850393704" header="0.51181102362204722" footer="0.51181102362204722"/>
  <pageSetup paperSize="9" scale="87" orientation="portrait" horizontalDpi="4294967293" verticalDpi="36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23"/>
  <sheetViews>
    <sheetView showGridLines="0" zoomScaleNormal="100" zoomScaleSheetLayoutView="100" workbookViewId="0">
      <selection activeCell="F18" sqref="F18"/>
    </sheetView>
  </sheetViews>
  <sheetFormatPr defaultRowHeight="16.5" customHeight="1" x14ac:dyDescent="0.15"/>
  <cols>
    <col min="1" max="1" width="12" style="526" customWidth="1"/>
    <col min="2" max="2" width="13.25" style="526" customWidth="1"/>
    <col min="3" max="3" width="15.375" style="526" customWidth="1"/>
    <col min="4" max="4" width="14" style="526" customWidth="1"/>
    <col min="5" max="5" width="8.375" style="526" customWidth="1"/>
    <col min="6" max="6" width="9" style="526" customWidth="1"/>
    <col min="7" max="7" width="20.5" style="526" customWidth="1"/>
    <col min="8" max="16384" width="9" style="526"/>
  </cols>
  <sheetData>
    <row r="1" spans="1:13" ht="16.5" customHeight="1" x14ac:dyDescent="0.15">
      <c r="A1" s="536" t="s">
        <v>512</v>
      </c>
      <c r="E1"/>
      <c r="F1"/>
      <c r="G1"/>
      <c r="H1"/>
      <c r="I1"/>
      <c r="J1"/>
      <c r="K1"/>
      <c r="L1"/>
      <c r="M1"/>
    </row>
    <row r="2" spans="1:13" ht="3.95" customHeight="1" thickBot="1" x14ac:dyDescent="0.2">
      <c r="A2" s="535"/>
      <c r="B2" s="535"/>
      <c r="C2" s="535"/>
      <c r="D2" s="535"/>
      <c r="E2"/>
      <c r="F2"/>
      <c r="G2"/>
      <c r="H2"/>
      <c r="I2"/>
      <c r="J2"/>
      <c r="K2"/>
      <c r="L2"/>
      <c r="M2"/>
    </row>
    <row r="3" spans="1:13" ht="16.5" customHeight="1" x14ac:dyDescent="0.15">
      <c r="A3" s="789" t="s">
        <v>20</v>
      </c>
      <c r="B3" s="793" t="s">
        <v>511</v>
      </c>
      <c r="C3" s="794"/>
      <c r="D3" s="794"/>
      <c r="E3"/>
      <c r="F3"/>
      <c r="G3"/>
      <c r="H3"/>
      <c r="I3"/>
      <c r="J3"/>
      <c r="K3"/>
      <c r="L3"/>
      <c r="M3"/>
    </row>
    <row r="4" spans="1:13" ht="16.5" customHeight="1" x14ac:dyDescent="0.15">
      <c r="A4" s="696"/>
      <c r="B4" s="534" t="s">
        <v>510</v>
      </c>
      <c r="C4" s="533" t="s">
        <v>509</v>
      </c>
      <c r="D4" s="532" t="s">
        <v>508</v>
      </c>
      <c r="E4"/>
      <c r="F4"/>
      <c r="G4"/>
      <c r="H4"/>
      <c r="I4"/>
      <c r="J4"/>
      <c r="K4"/>
      <c r="L4"/>
      <c r="M4"/>
    </row>
    <row r="5" spans="1:13" ht="1.5" customHeight="1" x14ac:dyDescent="0.15">
      <c r="A5" s="531"/>
      <c r="B5" s="530"/>
      <c r="C5" s="530"/>
      <c r="D5" s="530"/>
      <c r="E5"/>
      <c r="F5"/>
      <c r="G5"/>
      <c r="H5"/>
      <c r="I5"/>
      <c r="J5"/>
      <c r="K5"/>
      <c r="L5"/>
      <c r="M5"/>
    </row>
    <row r="6" spans="1:13" ht="16.5" customHeight="1" x14ac:dyDescent="0.15">
      <c r="A6" s="26" t="s">
        <v>507</v>
      </c>
      <c r="B6" s="226">
        <v>2168</v>
      </c>
      <c r="C6" s="226">
        <v>74562000</v>
      </c>
      <c r="D6" s="226">
        <v>3000</v>
      </c>
      <c r="E6"/>
      <c r="F6"/>
      <c r="G6"/>
      <c r="H6"/>
      <c r="I6"/>
      <c r="J6"/>
      <c r="K6"/>
      <c r="L6"/>
      <c r="M6"/>
    </row>
    <row r="7" spans="1:13" ht="16.5" customHeight="1" x14ac:dyDescent="0.15">
      <c r="A7" s="26" t="s">
        <v>506</v>
      </c>
      <c r="B7" s="226">
        <v>2312</v>
      </c>
      <c r="C7" s="226">
        <v>77724000</v>
      </c>
      <c r="D7" s="226">
        <v>3000</v>
      </c>
      <c r="E7"/>
      <c r="F7"/>
      <c r="G7"/>
      <c r="H7"/>
      <c r="I7"/>
      <c r="J7"/>
      <c r="K7"/>
      <c r="L7"/>
      <c r="M7"/>
    </row>
    <row r="8" spans="1:13" ht="16.5" customHeight="1" x14ac:dyDescent="0.15">
      <c r="A8" s="26" t="s">
        <v>505</v>
      </c>
      <c r="B8" s="226">
        <v>2418</v>
      </c>
      <c r="C8" s="226">
        <v>82701000</v>
      </c>
      <c r="D8" s="226">
        <v>3000</v>
      </c>
      <c r="E8"/>
      <c r="F8"/>
      <c r="G8"/>
      <c r="H8"/>
      <c r="I8"/>
      <c r="J8"/>
      <c r="K8"/>
      <c r="L8"/>
      <c r="M8"/>
    </row>
    <row r="9" spans="1:13" ht="16.5" customHeight="1" x14ac:dyDescent="0.15">
      <c r="A9" s="26" t="s">
        <v>504</v>
      </c>
      <c r="B9" s="226">
        <v>2551</v>
      </c>
      <c r="C9" s="226">
        <v>86778000</v>
      </c>
      <c r="D9" s="226">
        <v>3000</v>
      </c>
      <c r="E9"/>
      <c r="F9"/>
      <c r="G9"/>
      <c r="H9"/>
      <c r="I9"/>
      <c r="J9"/>
      <c r="K9"/>
      <c r="L9"/>
      <c r="M9"/>
    </row>
    <row r="10" spans="1:13" ht="16.5" customHeight="1" x14ac:dyDescent="0.15">
      <c r="A10" s="27" t="s">
        <v>503</v>
      </c>
      <c r="B10" s="222">
        <v>2704</v>
      </c>
      <c r="C10" s="222">
        <v>91518000</v>
      </c>
      <c r="D10" s="222">
        <v>3000</v>
      </c>
      <c r="E10"/>
      <c r="F10"/>
      <c r="G10"/>
      <c r="H10"/>
      <c r="I10"/>
      <c r="J10"/>
      <c r="K10"/>
      <c r="L10"/>
      <c r="M10"/>
    </row>
    <row r="11" spans="1:13" ht="16.5" customHeight="1" x14ac:dyDescent="0.15">
      <c r="A11" s="529" t="s">
        <v>502</v>
      </c>
      <c r="E11"/>
      <c r="F11"/>
      <c r="G11"/>
      <c r="H11"/>
      <c r="I11"/>
      <c r="J11"/>
      <c r="K11"/>
      <c r="L11"/>
      <c r="M11"/>
    </row>
    <row r="12" spans="1:13" ht="16.5" customHeight="1" x14ac:dyDescent="0.15">
      <c r="A12" s="528"/>
      <c r="B12"/>
      <c r="C12"/>
      <c r="D12"/>
      <c r="E12"/>
      <c r="F12"/>
      <c r="G12"/>
      <c r="H12"/>
      <c r="I12"/>
      <c r="J12"/>
      <c r="K12"/>
      <c r="L12"/>
      <c r="M12"/>
    </row>
    <row r="13" spans="1:13" ht="16.5" customHeight="1" x14ac:dyDescent="0.15">
      <c r="A13"/>
      <c r="B13"/>
      <c r="C13"/>
      <c r="D13"/>
      <c r="E13"/>
      <c r="F13"/>
      <c r="G13"/>
      <c r="H13"/>
      <c r="I13"/>
      <c r="J13"/>
      <c r="K13"/>
      <c r="L13"/>
      <c r="M13"/>
    </row>
    <row r="14" spans="1:13" ht="16.5" customHeight="1" x14ac:dyDescent="0.15">
      <c r="A14"/>
      <c r="B14"/>
      <c r="C14"/>
      <c r="D14"/>
      <c r="E14"/>
      <c r="F14"/>
      <c r="G14"/>
      <c r="H14"/>
      <c r="I14"/>
      <c r="J14"/>
      <c r="K14"/>
      <c r="L14"/>
      <c r="M14"/>
    </row>
    <row r="15" spans="1:13" ht="16.5" customHeight="1" x14ac:dyDescent="0.15">
      <c r="A15" s="527"/>
      <c r="B15" s="527"/>
      <c r="C15" s="527"/>
      <c r="D15" s="527"/>
    </row>
    <row r="16" spans="1:13" ht="16.5" customHeight="1" x14ac:dyDescent="0.15">
      <c r="A16" s="527"/>
      <c r="B16" s="527"/>
      <c r="C16" s="527"/>
      <c r="D16" s="527"/>
    </row>
    <row r="17" spans="1:4" ht="16.5" customHeight="1" x14ac:dyDescent="0.15">
      <c r="A17" s="527"/>
      <c r="B17" s="527"/>
      <c r="C17" s="527"/>
      <c r="D17" s="527"/>
    </row>
    <row r="18" spans="1:4" ht="16.5" customHeight="1" x14ac:dyDescent="0.15">
      <c r="A18" s="527"/>
      <c r="B18" s="527"/>
      <c r="C18" s="527"/>
      <c r="D18" s="527"/>
    </row>
    <row r="19" spans="1:4" ht="16.5" customHeight="1" x14ac:dyDescent="0.15">
      <c r="A19" s="527"/>
      <c r="B19" s="527"/>
      <c r="C19" s="527"/>
      <c r="D19" s="527"/>
    </row>
    <row r="20" spans="1:4" ht="16.5" customHeight="1" x14ac:dyDescent="0.15">
      <c r="A20" s="527"/>
      <c r="B20" s="527"/>
      <c r="C20" s="527"/>
      <c r="D20" s="527"/>
    </row>
    <row r="21" spans="1:4" ht="16.5" customHeight="1" x14ac:dyDescent="0.15">
      <c r="A21" s="527"/>
      <c r="B21" s="527"/>
      <c r="C21" s="527"/>
      <c r="D21" s="527"/>
    </row>
    <row r="22" spans="1:4" ht="16.5" customHeight="1" x14ac:dyDescent="0.15">
      <c r="A22" s="527"/>
      <c r="B22" s="527"/>
      <c r="C22" s="527"/>
      <c r="D22" s="527"/>
    </row>
    <row r="23" spans="1:4" ht="16.5" customHeight="1" x14ac:dyDescent="0.15">
      <c r="A23" s="527"/>
      <c r="B23" s="527"/>
      <c r="C23" s="527"/>
      <c r="D23" s="527"/>
    </row>
  </sheetData>
  <mergeCells count="2">
    <mergeCell ref="B3:D3"/>
    <mergeCell ref="A3:A4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horizontalDpi="4294967293" verticalDpi="36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33"/>
  <sheetViews>
    <sheetView showGridLines="0" zoomScaleNormal="100" zoomScaleSheetLayoutView="100" workbookViewId="0">
      <selection activeCell="F18" sqref="F18"/>
    </sheetView>
  </sheetViews>
  <sheetFormatPr defaultRowHeight="16.5" customHeight="1" x14ac:dyDescent="0.15"/>
  <cols>
    <col min="1" max="1" width="11.625" style="537" customWidth="1"/>
    <col min="2" max="2" width="9" style="537"/>
    <col min="3" max="3" width="9.25" style="537" customWidth="1"/>
    <col min="4" max="4" width="9.125" style="537" customWidth="1"/>
    <col min="5" max="5" width="9.625" style="537" customWidth="1"/>
    <col min="6" max="7" width="10.375" style="537" customWidth="1"/>
    <col min="8" max="8" width="10.625" style="537" customWidth="1"/>
    <col min="9" max="10" width="9" style="537"/>
    <col min="11" max="12" width="9" style="539"/>
    <col min="13" max="13" width="9" style="538"/>
    <col min="14" max="16384" width="9" style="537"/>
  </cols>
  <sheetData>
    <row r="1" spans="1:9" ht="22.5" customHeight="1" x14ac:dyDescent="0.15">
      <c r="A1" s="553" t="s">
        <v>531</v>
      </c>
      <c r="B1" s="543"/>
      <c r="C1" s="543"/>
      <c r="D1" s="543"/>
      <c r="E1" s="543"/>
      <c r="F1" s="543"/>
      <c r="G1" s="543"/>
      <c r="H1" s="543"/>
    </row>
    <row r="2" spans="1:9" ht="3.95" customHeight="1" thickBot="1" x14ac:dyDescent="0.2"/>
    <row r="3" spans="1:9" ht="16.5" customHeight="1" x14ac:dyDescent="0.15">
      <c r="A3" s="795" t="s">
        <v>20</v>
      </c>
      <c r="B3" s="795" t="s">
        <v>530</v>
      </c>
      <c r="C3" s="796"/>
      <c r="D3" s="796"/>
      <c r="E3" s="796"/>
      <c r="F3" s="796" t="s">
        <v>529</v>
      </c>
      <c r="G3" s="796"/>
      <c r="H3" s="797"/>
    </row>
    <row r="4" spans="1:9" ht="33" customHeight="1" x14ac:dyDescent="0.15">
      <c r="A4" s="798"/>
      <c r="B4" s="550" t="s">
        <v>359</v>
      </c>
      <c r="C4" s="549" t="s">
        <v>528</v>
      </c>
      <c r="D4" s="549" t="s">
        <v>527</v>
      </c>
      <c r="E4" s="549" t="s">
        <v>526</v>
      </c>
      <c r="F4" s="549" t="s">
        <v>455</v>
      </c>
      <c r="G4" s="549" t="s">
        <v>525</v>
      </c>
      <c r="H4" s="552" t="s">
        <v>524</v>
      </c>
      <c r="I4" s="539"/>
    </row>
    <row r="5" spans="1:9" ht="5.25" customHeight="1" x14ac:dyDescent="0.15">
      <c r="A5" s="551"/>
    </row>
    <row r="6" spans="1:9" ht="16.5" customHeight="1" x14ac:dyDescent="0.15">
      <c r="A6" s="545" t="s">
        <v>429</v>
      </c>
      <c r="B6" s="544">
        <v>83352</v>
      </c>
      <c r="C6" s="544">
        <v>53096</v>
      </c>
      <c r="D6" s="537">
        <v>541</v>
      </c>
      <c r="E6" s="544">
        <v>29715</v>
      </c>
      <c r="F6" s="1">
        <v>2162</v>
      </c>
      <c r="G6" s="537">
        <v>42</v>
      </c>
      <c r="H6" s="1">
        <v>2120</v>
      </c>
    </row>
    <row r="7" spans="1:9" ht="16.5" customHeight="1" x14ac:dyDescent="0.15">
      <c r="A7" s="545" t="s">
        <v>137</v>
      </c>
      <c r="B7" s="544">
        <v>81196</v>
      </c>
      <c r="C7" s="544">
        <v>51375</v>
      </c>
      <c r="D7" s="537">
        <v>519</v>
      </c>
      <c r="E7" s="544">
        <v>29302</v>
      </c>
      <c r="F7" s="1">
        <v>2190</v>
      </c>
      <c r="G7" s="537">
        <v>40</v>
      </c>
      <c r="H7" s="1">
        <v>2150</v>
      </c>
    </row>
    <row r="8" spans="1:9" ht="16.5" customHeight="1" x14ac:dyDescent="0.15">
      <c r="A8" s="545" t="s">
        <v>138</v>
      </c>
      <c r="B8" s="544">
        <v>78677</v>
      </c>
      <c r="C8" s="544">
        <v>49117</v>
      </c>
      <c r="D8" s="537">
        <v>521</v>
      </c>
      <c r="E8" s="544">
        <v>29039</v>
      </c>
      <c r="F8" s="1">
        <v>2237</v>
      </c>
      <c r="G8" s="537">
        <v>37</v>
      </c>
      <c r="H8" s="1">
        <v>2200</v>
      </c>
    </row>
    <row r="9" spans="1:9" ht="16.5" customHeight="1" x14ac:dyDescent="0.15">
      <c r="A9" s="545" t="s">
        <v>139</v>
      </c>
      <c r="B9" s="544">
        <v>75839</v>
      </c>
      <c r="C9" s="544">
        <v>46736</v>
      </c>
      <c r="D9" s="537">
        <v>519</v>
      </c>
      <c r="E9" s="544">
        <v>28584</v>
      </c>
      <c r="F9" s="544">
        <v>2247</v>
      </c>
      <c r="G9" s="537">
        <v>32</v>
      </c>
      <c r="H9" s="544">
        <v>2215</v>
      </c>
    </row>
    <row r="10" spans="1:9" ht="16.5" customHeight="1" x14ac:dyDescent="0.15">
      <c r="A10" s="542" t="s">
        <v>140</v>
      </c>
      <c r="B10" s="541">
        <f>C10+D10+E10</f>
        <v>72384</v>
      </c>
      <c r="C10" s="541">
        <v>44029</v>
      </c>
      <c r="D10" s="540">
        <v>489</v>
      </c>
      <c r="E10" s="541">
        <v>27866</v>
      </c>
      <c r="F10" s="541">
        <v>2094</v>
      </c>
      <c r="G10" s="540">
        <v>28</v>
      </c>
      <c r="H10" s="541">
        <v>2066</v>
      </c>
    </row>
    <row r="11" spans="1:9" ht="16.5" customHeight="1" x14ac:dyDescent="0.15">
      <c r="A11" s="537" t="s">
        <v>523</v>
      </c>
    </row>
    <row r="12" spans="1:9" ht="16.5" customHeight="1" thickBot="1" x14ac:dyDescent="0.2"/>
    <row r="13" spans="1:9" ht="16.5" customHeight="1" x14ac:dyDescent="0.15">
      <c r="A13" s="799" t="s">
        <v>20</v>
      </c>
      <c r="B13" s="799" t="s">
        <v>522</v>
      </c>
      <c r="C13" s="800"/>
      <c r="D13" s="800"/>
      <c r="E13" s="800"/>
      <c r="F13" s="802" t="s">
        <v>521</v>
      </c>
      <c r="G13" s="803"/>
      <c r="H13" s="804"/>
    </row>
    <row r="14" spans="1:9" ht="32.25" customHeight="1" x14ac:dyDescent="0.15">
      <c r="A14" s="801"/>
      <c r="B14" s="550" t="s">
        <v>520</v>
      </c>
      <c r="C14" s="549" t="s">
        <v>519</v>
      </c>
      <c r="D14" s="549" t="s">
        <v>518</v>
      </c>
      <c r="E14" s="549" t="s">
        <v>517</v>
      </c>
      <c r="F14" s="548" t="s">
        <v>516</v>
      </c>
      <c r="G14" s="547" t="s">
        <v>515</v>
      </c>
      <c r="H14" s="547" t="s">
        <v>514</v>
      </c>
    </row>
    <row r="15" spans="1:9" ht="16.5" customHeight="1" x14ac:dyDescent="0.15">
      <c r="A15" s="545" t="s">
        <v>429</v>
      </c>
      <c r="B15" s="544">
        <v>17205</v>
      </c>
      <c r="C15" s="544">
        <v>3107</v>
      </c>
      <c r="D15" s="544">
        <v>14098</v>
      </c>
      <c r="E15" s="537">
        <v>32.4</v>
      </c>
      <c r="F15" s="544">
        <v>450999</v>
      </c>
      <c r="G15" s="1">
        <v>278224</v>
      </c>
      <c r="H15" s="546">
        <v>61.7</v>
      </c>
    </row>
    <row r="16" spans="1:9" ht="16.5" customHeight="1" x14ac:dyDescent="0.15">
      <c r="A16" s="545" t="s">
        <v>137</v>
      </c>
      <c r="B16" s="544">
        <v>17224</v>
      </c>
      <c r="C16" s="544">
        <v>3147</v>
      </c>
      <c r="D16" s="544">
        <v>14077</v>
      </c>
      <c r="E16" s="537">
        <v>33.5</v>
      </c>
      <c r="F16" s="544">
        <v>431124</v>
      </c>
      <c r="G16" s="1">
        <v>268250</v>
      </c>
      <c r="H16" s="543">
        <v>62.2</v>
      </c>
    </row>
    <row r="17" spans="1:13" ht="16.5" customHeight="1" x14ac:dyDescent="0.15">
      <c r="A17" s="545" t="s">
        <v>138</v>
      </c>
      <c r="B17" s="544">
        <v>17546</v>
      </c>
      <c r="C17" s="544">
        <v>3121</v>
      </c>
      <c r="D17" s="544">
        <v>14425</v>
      </c>
      <c r="E17" s="537">
        <v>35.700000000000003</v>
      </c>
      <c r="F17" s="544">
        <v>402041</v>
      </c>
      <c r="G17" s="1">
        <v>262825</v>
      </c>
      <c r="H17" s="543">
        <v>65.400000000000006</v>
      </c>
    </row>
    <row r="18" spans="1:13" ht="16.5" customHeight="1" x14ac:dyDescent="0.15">
      <c r="A18" s="545" t="s">
        <v>139</v>
      </c>
      <c r="B18" s="544">
        <v>16919</v>
      </c>
      <c r="C18" s="544">
        <v>3113</v>
      </c>
      <c r="D18" s="544">
        <v>13806</v>
      </c>
      <c r="E18" s="537">
        <v>36.200000000000003</v>
      </c>
      <c r="F18" s="544">
        <v>379242</v>
      </c>
      <c r="G18" s="1">
        <v>254915</v>
      </c>
      <c r="H18" s="543">
        <v>67.2</v>
      </c>
    </row>
    <row r="19" spans="1:13" ht="16.5" customHeight="1" x14ac:dyDescent="0.15">
      <c r="A19" s="542" t="s">
        <v>140</v>
      </c>
      <c r="B19" s="541">
        <v>17011</v>
      </c>
      <c r="C19" s="541">
        <v>3164</v>
      </c>
      <c r="D19" s="541">
        <v>13847</v>
      </c>
      <c r="E19" s="540">
        <v>38.6</v>
      </c>
      <c r="F19" s="541">
        <v>348494</v>
      </c>
      <c r="G19" s="6">
        <v>240896</v>
      </c>
      <c r="H19" s="540">
        <v>69.099999999999994</v>
      </c>
    </row>
    <row r="20" spans="1:13" ht="16.5" customHeight="1" x14ac:dyDescent="0.15">
      <c r="A20" s="537" t="s">
        <v>13</v>
      </c>
    </row>
    <row r="21" spans="1:13" ht="16.5" customHeight="1" x14ac:dyDescent="0.15">
      <c r="A21" s="537" t="s">
        <v>513</v>
      </c>
    </row>
    <row r="24" spans="1:13" ht="16.5" customHeight="1" x14ac:dyDescent="0.15">
      <c r="E24" s="539"/>
      <c r="F24" s="539"/>
      <c r="G24" s="538"/>
      <c r="K24" s="537"/>
      <c r="L24" s="537"/>
      <c r="M24" s="537"/>
    </row>
    <row r="25" spans="1:13" ht="16.5" customHeight="1" x14ac:dyDescent="0.15">
      <c r="E25" s="539"/>
      <c r="F25" s="539"/>
      <c r="G25" s="538"/>
      <c r="K25" s="537"/>
      <c r="L25" s="537"/>
      <c r="M25" s="537"/>
    </row>
    <row r="26" spans="1:13" ht="16.5" customHeight="1" x14ac:dyDescent="0.15">
      <c r="E26" s="539"/>
      <c r="F26" s="539"/>
      <c r="G26" s="538"/>
      <c r="K26" s="537"/>
      <c r="L26" s="537"/>
      <c r="M26" s="537"/>
    </row>
    <row r="27" spans="1:13" ht="16.5" customHeight="1" x14ac:dyDescent="0.15">
      <c r="E27" s="539"/>
      <c r="F27" s="539"/>
      <c r="G27" s="538"/>
      <c r="K27" s="537"/>
      <c r="L27" s="537"/>
      <c r="M27" s="537"/>
    </row>
    <row r="28" spans="1:13" ht="16.5" customHeight="1" x14ac:dyDescent="0.15">
      <c r="E28" s="539"/>
      <c r="F28" s="539"/>
      <c r="G28" s="538"/>
      <c r="K28" s="537"/>
      <c r="L28" s="537"/>
      <c r="M28" s="537"/>
    </row>
    <row r="29" spans="1:13" ht="16.5" customHeight="1" x14ac:dyDescent="0.15">
      <c r="E29" s="539"/>
      <c r="F29" s="539"/>
      <c r="G29" s="538"/>
      <c r="K29" s="537"/>
      <c r="L29" s="537"/>
      <c r="M29" s="537"/>
    </row>
    <row r="30" spans="1:13" ht="16.5" customHeight="1" x14ac:dyDescent="0.15">
      <c r="E30" s="539"/>
      <c r="F30" s="539"/>
      <c r="G30" s="538"/>
      <c r="K30" s="537"/>
      <c r="L30" s="537"/>
      <c r="M30" s="537"/>
    </row>
    <row r="31" spans="1:13" ht="16.5" customHeight="1" x14ac:dyDescent="0.15">
      <c r="E31" s="539"/>
      <c r="F31" s="539"/>
      <c r="G31" s="538"/>
      <c r="K31" s="537"/>
      <c r="L31" s="537"/>
      <c r="M31" s="537"/>
    </row>
    <row r="32" spans="1:13" ht="16.5" customHeight="1" x14ac:dyDescent="0.15">
      <c r="E32" s="539"/>
      <c r="F32" s="539"/>
      <c r="G32" s="538"/>
      <c r="K32" s="537"/>
      <c r="L32" s="537"/>
      <c r="M32" s="537"/>
    </row>
    <row r="33" spans="5:13" ht="16.5" customHeight="1" x14ac:dyDescent="0.15">
      <c r="E33" s="539"/>
      <c r="F33" s="539"/>
      <c r="G33" s="538"/>
      <c r="K33" s="537"/>
      <c r="L33" s="537"/>
      <c r="M33" s="537"/>
    </row>
  </sheetData>
  <mergeCells count="6">
    <mergeCell ref="B3:E3"/>
    <mergeCell ref="F3:H3"/>
    <mergeCell ref="A3:A4"/>
    <mergeCell ref="B13:E13"/>
    <mergeCell ref="A13:A14"/>
    <mergeCell ref="F13:H13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horizontalDpi="4294967293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13"/>
  <sheetViews>
    <sheetView showGridLines="0" zoomScaleNormal="100" zoomScaleSheetLayoutView="100" workbookViewId="0">
      <selection activeCell="M1" sqref="M1"/>
    </sheetView>
  </sheetViews>
  <sheetFormatPr defaultRowHeight="16.5" customHeight="1" x14ac:dyDescent="0.15"/>
  <cols>
    <col min="1" max="1" width="11.625" style="49" customWidth="1"/>
    <col min="2" max="2" width="15.125" style="49" customWidth="1"/>
    <col min="3" max="3" width="13.5" style="49" customWidth="1"/>
    <col min="4" max="5" width="13.625" style="49" customWidth="1"/>
    <col min="6" max="6" width="13.25" style="49" customWidth="1"/>
    <col min="7" max="7" width="12.625" style="49" customWidth="1"/>
    <col min="8" max="8" width="8.625" style="49" customWidth="1"/>
    <col min="9" max="11" width="15.125" style="49" customWidth="1"/>
    <col min="12" max="12" width="14" style="49" customWidth="1"/>
    <col min="13" max="16384" width="9" style="49"/>
  </cols>
  <sheetData>
    <row r="1" spans="1:23" ht="16.5" customHeight="1" x14ac:dyDescent="0.15">
      <c r="A1" s="118" t="s">
        <v>163</v>
      </c>
    </row>
    <row r="2" spans="1:23" ht="3.95" customHeight="1" thickBot="1" x14ac:dyDescent="0.2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23" ht="16.5" customHeight="1" x14ac:dyDescent="0.15">
      <c r="A3" s="708" t="s">
        <v>28</v>
      </c>
      <c r="B3" s="120" t="s">
        <v>66</v>
      </c>
      <c r="C3" s="120" t="s">
        <v>67</v>
      </c>
      <c r="D3" s="121" t="s">
        <v>68</v>
      </c>
      <c r="E3" s="121"/>
      <c r="F3" s="121"/>
      <c r="G3" s="121"/>
      <c r="H3" s="122"/>
      <c r="I3" s="709" t="s">
        <v>204</v>
      </c>
      <c r="J3" s="120" t="s">
        <v>14</v>
      </c>
      <c r="K3" s="123" t="s">
        <v>69</v>
      </c>
      <c r="L3" s="49" t="s">
        <v>70</v>
      </c>
    </row>
    <row r="4" spans="1:23" ht="16.5" customHeight="1" x14ac:dyDescent="0.15">
      <c r="A4" s="696"/>
      <c r="B4" s="122" t="s">
        <v>71</v>
      </c>
      <c r="C4" s="122" t="s">
        <v>17</v>
      </c>
      <c r="D4" s="124" t="s">
        <v>72</v>
      </c>
      <c r="E4" s="125" t="s">
        <v>164</v>
      </c>
      <c r="F4" s="126" t="s">
        <v>73</v>
      </c>
      <c r="G4" s="127" t="s">
        <v>74</v>
      </c>
      <c r="H4" s="124" t="s">
        <v>23</v>
      </c>
      <c r="I4" s="710"/>
      <c r="J4" s="122" t="s">
        <v>27</v>
      </c>
      <c r="K4" s="122" t="s">
        <v>75</v>
      </c>
      <c r="L4" s="128" t="s">
        <v>75</v>
      </c>
    </row>
    <row r="5" spans="1:23" ht="6" customHeight="1" x14ac:dyDescent="0.15">
      <c r="A5" s="120"/>
    </row>
    <row r="6" spans="1:23" ht="16.5" customHeight="1" x14ac:dyDescent="0.15">
      <c r="A6" s="129" t="s">
        <v>136</v>
      </c>
      <c r="B6" s="130">
        <v>43312.5</v>
      </c>
      <c r="C6" s="130">
        <v>1104777</v>
      </c>
      <c r="D6" s="63">
        <v>37352861</v>
      </c>
      <c r="E6" s="130">
        <v>32875689</v>
      </c>
      <c r="F6" s="130">
        <v>2785302</v>
      </c>
      <c r="G6" s="131">
        <v>601477</v>
      </c>
      <c r="H6" s="131" t="s">
        <v>123</v>
      </c>
      <c r="I6" s="131">
        <v>1090393</v>
      </c>
      <c r="J6" s="132">
        <f>(C6/B6)*100</f>
        <v>2550.7116883116882</v>
      </c>
      <c r="K6" s="130">
        <f>(D6*1000)/C6</f>
        <v>33810.317376266881</v>
      </c>
      <c r="L6" s="130">
        <f>(D6*1000)/B6</f>
        <v>862403.7171717172</v>
      </c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</row>
    <row r="7" spans="1:23" ht="16.5" customHeight="1" x14ac:dyDescent="0.15">
      <c r="A7" s="129" t="s">
        <v>137</v>
      </c>
      <c r="B7" s="130">
        <v>44322.166666666664</v>
      </c>
      <c r="C7" s="130">
        <v>1160226</v>
      </c>
      <c r="D7" s="63">
        <v>38650727</v>
      </c>
      <c r="E7" s="130">
        <v>34042987</v>
      </c>
      <c r="F7" s="130">
        <v>2859718</v>
      </c>
      <c r="G7" s="131">
        <v>606224</v>
      </c>
      <c r="H7" s="131" t="s">
        <v>123</v>
      </c>
      <c r="I7" s="131">
        <v>1141798</v>
      </c>
      <c r="J7" s="132">
        <f>(C7/B7)*100</f>
        <v>2617.7104759469494</v>
      </c>
      <c r="K7" s="130">
        <f>(D7*1000)/C7</f>
        <v>33313.101930141194</v>
      </c>
      <c r="L7" s="130">
        <f>(D7*1000)/B7</f>
        <v>872040.55908819148</v>
      </c>
    </row>
    <row r="8" spans="1:23" ht="16.5" customHeight="1" x14ac:dyDescent="0.15">
      <c r="A8" s="129" t="s">
        <v>138</v>
      </c>
      <c r="B8" s="130">
        <v>45022.5</v>
      </c>
      <c r="C8" s="130">
        <v>1203635</v>
      </c>
      <c r="D8" s="63">
        <v>39844114</v>
      </c>
      <c r="E8" s="130">
        <v>35098341</v>
      </c>
      <c r="F8" s="130">
        <v>2893481</v>
      </c>
      <c r="G8" s="131">
        <v>618675</v>
      </c>
      <c r="H8" s="131" t="s">
        <v>123</v>
      </c>
      <c r="I8" s="131">
        <v>1233617</v>
      </c>
      <c r="J8" s="132">
        <f>(C8/B8)*100</f>
        <v>2673.4077405741573</v>
      </c>
      <c r="K8" s="130">
        <f>(D8*1000)/C8</f>
        <v>33103.153364599733</v>
      </c>
      <c r="L8" s="130">
        <f>(D8*1000)/B8</f>
        <v>884982.26442334394</v>
      </c>
    </row>
    <row r="9" spans="1:23" ht="16.5" customHeight="1" x14ac:dyDescent="0.15">
      <c r="A9" s="129" t="s">
        <v>139</v>
      </c>
      <c r="B9" s="130">
        <v>46273.833333333336</v>
      </c>
      <c r="C9" s="130">
        <v>1246034</v>
      </c>
      <c r="D9" s="63">
        <v>41688781</v>
      </c>
      <c r="E9" s="130">
        <v>36740926</v>
      </c>
      <c r="F9" s="130">
        <v>2992967</v>
      </c>
      <c r="G9" s="131">
        <v>624508</v>
      </c>
      <c r="H9" s="131" t="s">
        <v>123</v>
      </c>
      <c r="I9" s="131">
        <v>1330380</v>
      </c>
      <c r="J9" s="132">
        <f>(C9/B9)*100</f>
        <v>2692.7399574273436</v>
      </c>
      <c r="K9" s="130">
        <f>(D9*1000)/C9</f>
        <v>33457.177733512886</v>
      </c>
      <c r="L9" s="130">
        <f>(D9*1000)/B9</f>
        <v>900914.79345778562</v>
      </c>
    </row>
    <row r="10" spans="1:23" ht="16.5" customHeight="1" x14ac:dyDescent="0.15">
      <c r="A10" s="70" t="s">
        <v>140</v>
      </c>
      <c r="B10" s="77">
        <v>47911.583333333336</v>
      </c>
      <c r="C10" s="77">
        <v>1298555</v>
      </c>
      <c r="D10" s="77">
        <v>42303984</v>
      </c>
      <c r="E10" s="77">
        <v>37194783</v>
      </c>
      <c r="F10" s="77">
        <v>3118060</v>
      </c>
      <c r="G10" s="133">
        <v>631710</v>
      </c>
      <c r="H10" s="133" t="s">
        <v>123</v>
      </c>
      <c r="I10" s="133">
        <v>1359431</v>
      </c>
      <c r="J10" s="134">
        <f>(C10/B10)*100</f>
        <v>2710.3153551942032</v>
      </c>
      <c r="K10" s="77">
        <f>(D10*1000)/C10</f>
        <v>32577.737562136375</v>
      </c>
      <c r="L10" s="77">
        <f>(D10*1000)/B10</f>
        <v>882959.42352145177</v>
      </c>
    </row>
    <row r="11" spans="1:23" ht="16.5" customHeight="1" x14ac:dyDescent="0.15">
      <c r="A11" s="49" t="s">
        <v>13</v>
      </c>
    </row>
    <row r="12" spans="1:23" ht="16.5" customHeight="1" x14ac:dyDescent="0.15">
      <c r="A12" s="135" t="s">
        <v>205</v>
      </c>
    </row>
    <row r="13" spans="1:23" ht="16.5" customHeight="1" x14ac:dyDescent="0.15">
      <c r="A13" s="135" t="s">
        <v>206</v>
      </c>
    </row>
  </sheetData>
  <mergeCells count="2">
    <mergeCell ref="A3:A4"/>
    <mergeCell ref="I3:I4"/>
  </mergeCells>
  <phoneticPr fontId="0"/>
  <pageMargins left="0.74803149606299213" right="0.74803149606299213" top="0.98425196850393704" bottom="0.98425196850393704" header="0.51181102362204722" footer="0.51181102362204722"/>
  <pageSetup paperSize="9" orientation="portrait" horizontalDpi="360" verticalDpi="36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23"/>
  <sheetViews>
    <sheetView showGridLines="0" zoomScaleNormal="100" zoomScaleSheetLayoutView="100" workbookViewId="0">
      <selection activeCell="F18" sqref="F18"/>
    </sheetView>
  </sheetViews>
  <sheetFormatPr defaultRowHeight="16.5" customHeight="1" x14ac:dyDescent="0.15"/>
  <cols>
    <col min="1" max="1" width="11.625" style="554" customWidth="1"/>
    <col min="2" max="2" width="7.75" style="554" customWidth="1"/>
    <col min="3" max="3" width="9.375" style="554" customWidth="1"/>
    <col min="4" max="4" width="7.75" style="554" customWidth="1"/>
    <col min="5" max="5" width="9.375" style="554" customWidth="1"/>
    <col min="6" max="6" width="8.625" style="554" customWidth="1"/>
    <col min="7" max="7" width="9.375" style="554" customWidth="1"/>
    <col min="8" max="8" width="7.875" style="554" customWidth="1"/>
    <col min="9" max="9" width="9.375" style="554" customWidth="1"/>
    <col min="10" max="10" width="8.625" style="554" customWidth="1"/>
    <col min="11" max="11" width="8.875" style="554" customWidth="1"/>
    <col min="12" max="14" width="8.625" style="554" customWidth="1"/>
    <col min="15" max="15" width="8.375" style="554" customWidth="1"/>
    <col min="16" max="16384" width="9" style="554"/>
  </cols>
  <sheetData>
    <row r="1" spans="1:9" ht="16.5" customHeight="1" x14ac:dyDescent="0.15">
      <c r="A1" s="579" t="s">
        <v>544</v>
      </c>
      <c r="H1" s="578" t="s">
        <v>543</v>
      </c>
    </row>
    <row r="2" spans="1:9" ht="3.95" customHeight="1" thickBot="1" x14ac:dyDescent="0.2">
      <c r="A2" s="577"/>
      <c r="B2" s="577"/>
      <c r="C2" s="577"/>
      <c r="D2" s="577"/>
      <c r="E2" s="577"/>
      <c r="F2" s="577"/>
      <c r="G2" s="577"/>
      <c r="H2" s="577"/>
      <c r="I2" s="577"/>
    </row>
    <row r="3" spans="1:9" ht="16.5" customHeight="1" x14ac:dyDescent="0.15">
      <c r="A3" s="576"/>
      <c r="B3" s="805" t="s">
        <v>21</v>
      </c>
      <c r="C3" s="806"/>
      <c r="D3" s="809" t="s">
        <v>542</v>
      </c>
      <c r="E3" s="810"/>
      <c r="F3" s="809" t="s">
        <v>541</v>
      </c>
      <c r="G3" s="810"/>
      <c r="H3" s="809" t="s">
        <v>540</v>
      </c>
      <c r="I3" s="813"/>
    </row>
    <row r="4" spans="1:9" ht="16.5" customHeight="1" x14ac:dyDescent="0.15">
      <c r="A4" s="575" t="s">
        <v>20</v>
      </c>
      <c r="B4" s="807"/>
      <c r="C4" s="808"/>
      <c r="D4" s="811"/>
      <c r="E4" s="812"/>
      <c r="F4" s="811"/>
      <c r="G4" s="812"/>
      <c r="H4" s="811"/>
      <c r="I4" s="814"/>
    </row>
    <row r="5" spans="1:9" ht="16.5" customHeight="1" x14ac:dyDescent="0.15">
      <c r="A5" s="572"/>
      <c r="B5" s="574" t="s">
        <v>536</v>
      </c>
      <c r="C5" s="573" t="s">
        <v>535</v>
      </c>
      <c r="D5" s="574" t="s">
        <v>536</v>
      </c>
      <c r="E5" s="573" t="s">
        <v>535</v>
      </c>
      <c r="F5" s="574" t="s">
        <v>536</v>
      </c>
      <c r="G5" s="573" t="s">
        <v>535</v>
      </c>
      <c r="H5" s="572" t="s">
        <v>536</v>
      </c>
      <c r="I5" s="571" t="s">
        <v>535</v>
      </c>
    </row>
    <row r="6" spans="1:9" ht="6" customHeight="1" x14ac:dyDescent="0.15">
      <c r="A6" s="570"/>
    </row>
    <row r="7" spans="1:9" ht="16.5" customHeight="1" x14ac:dyDescent="0.15">
      <c r="A7" s="26" t="s">
        <v>175</v>
      </c>
      <c r="B7" s="561">
        <f>D7+F7+H7+F18</f>
        <v>6887</v>
      </c>
      <c r="C7" s="561">
        <v>2591428</v>
      </c>
      <c r="D7" s="561">
        <v>3870</v>
      </c>
      <c r="E7" s="561">
        <v>1777530</v>
      </c>
      <c r="F7" s="561">
        <v>2688</v>
      </c>
      <c r="G7" s="561">
        <v>554330</v>
      </c>
      <c r="H7" s="561">
        <v>240</v>
      </c>
      <c r="I7" s="561">
        <v>218839</v>
      </c>
    </row>
    <row r="8" spans="1:9" ht="16.5" customHeight="1" x14ac:dyDescent="0.15">
      <c r="A8" s="26" t="s">
        <v>137</v>
      </c>
      <c r="B8" s="561">
        <f>D8+F8+H8+F19</f>
        <v>6049</v>
      </c>
      <c r="C8" s="561">
        <v>2278498</v>
      </c>
      <c r="D8" s="561">
        <v>3323</v>
      </c>
      <c r="E8" s="561">
        <v>1535934</v>
      </c>
      <c r="F8" s="561">
        <v>2423</v>
      </c>
      <c r="G8" s="561">
        <v>503221</v>
      </c>
      <c r="H8" s="561">
        <v>223</v>
      </c>
      <c r="I8" s="561">
        <v>203189</v>
      </c>
    </row>
    <row r="9" spans="1:9" ht="16.5" customHeight="1" x14ac:dyDescent="0.15">
      <c r="A9" s="26" t="s">
        <v>138</v>
      </c>
      <c r="B9" s="561">
        <f>D9+F9+H9+F20</f>
        <v>5248</v>
      </c>
      <c r="C9" s="561">
        <v>1958122</v>
      </c>
      <c r="D9" s="561">
        <v>2838</v>
      </c>
      <c r="E9" s="561">
        <v>1302776</v>
      </c>
      <c r="F9" s="561">
        <v>2140</v>
      </c>
      <c r="G9" s="561">
        <v>445444</v>
      </c>
      <c r="H9" s="561">
        <v>201</v>
      </c>
      <c r="I9" s="561">
        <v>179289</v>
      </c>
    </row>
    <row r="10" spans="1:9" ht="16.5" customHeight="1" x14ac:dyDescent="0.15">
      <c r="A10" s="26" t="s">
        <v>139</v>
      </c>
      <c r="B10" s="561">
        <f>D10+F10+H10+F21</f>
        <v>4538</v>
      </c>
      <c r="C10" s="561">
        <v>1716244</v>
      </c>
      <c r="D10" s="561">
        <v>2402</v>
      </c>
      <c r="E10" s="561">
        <v>1120885</v>
      </c>
      <c r="F10" s="561">
        <v>1888</v>
      </c>
      <c r="G10" s="561">
        <v>400567</v>
      </c>
      <c r="H10" s="561">
        <v>186</v>
      </c>
      <c r="I10" s="561">
        <v>166743</v>
      </c>
    </row>
    <row r="11" spans="1:9" ht="16.5" customHeight="1" x14ac:dyDescent="0.15">
      <c r="A11" s="27" t="s">
        <v>140</v>
      </c>
      <c r="B11" s="569">
        <f>D11+F11+H11+F22</f>
        <v>3866</v>
      </c>
      <c r="C11" s="568">
        <v>1450785</v>
      </c>
      <c r="D11" s="568">
        <v>2010</v>
      </c>
      <c r="E11" s="568">
        <v>945530</v>
      </c>
      <c r="F11" s="568">
        <v>1629</v>
      </c>
      <c r="G11" s="568">
        <v>350990</v>
      </c>
      <c r="H11" s="568">
        <v>172</v>
      </c>
      <c r="I11" s="568">
        <v>154264</v>
      </c>
    </row>
    <row r="13" spans="1:9" ht="16.5" customHeight="1" thickBot="1" x14ac:dyDescent="0.2"/>
    <row r="14" spans="1:9" ht="16.5" customHeight="1" x14ac:dyDescent="0.15">
      <c r="A14" s="815" t="s">
        <v>20</v>
      </c>
      <c r="B14" s="809" t="s">
        <v>539</v>
      </c>
      <c r="C14" s="810"/>
      <c r="D14" s="809" t="s">
        <v>538</v>
      </c>
      <c r="E14" s="815"/>
      <c r="F14" s="809" t="s">
        <v>537</v>
      </c>
      <c r="G14" s="818"/>
      <c r="H14" s="819"/>
      <c r="I14" s="819"/>
    </row>
    <row r="15" spans="1:9" ht="8.25" customHeight="1" x14ac:dyDescent="0.15">
      <c r="A15" s="816"/>
      <c r="B15" s="811"/>
      <c r="C15" s="812"/>
      <c r="D15" s="811"/>
      <c r="E15" s="812"/>
      <c r="F15" s="811"/>
      <c r="G15" s="814"/>
      <c r="H15" s="562"/>
      <c r="I15" s="562"/>
    </row>
    <row r="16" spans="1:9" ht="16.5" customHeight="1" x14ac:dyDescent="0.15">
      <c r="A16" s="817"/>
      <c r="B16" s="567" t="s">
        <v>536</v>
      </c>
      <c r="C16" s="566" t="s">
        <v>535</v>
      </c>
      <c r="D16" s="564" t="s">
        <v>536</v>
      </c>
      <c r="E16" s="565" t="s">
        <v>535</v>
      </c>
      <c r="F16" s="564" t="s">
        <v>536</v>
      </c>
      <c r="G16" s="563" t="s">
        <v>535</v>
      </c>
      <c r="H16" s="562"/>
      <c r="I16" s="562"/>
    </row>
    <row r="17" spans="1:9" ht="5.25" customHeight="1" x14ac:dyDescent="0.15">
      <c r="A17" s="26"/>
      <c r="D17" s="561"/>
      <c r="E17" s="561"/>
      <c r="F17" s="561"/>
      <c r="G17" s="561"/>
      <c r="H17" s="560"/>
      <c r="I17" s="560"/>
    </row>
    <row r="18" spans="1:9" ht="16.5" customHeight="1" x14ac:dyDescent="0.15">
      <c r="A18" s="26" t="s">
        <v>534</v>
      </c>
      <c r="B18" s="4" t="s">
        <v>316</v>
      </c>
      <c r="C18" s="4" t="s">
        <v>316</v>
      </c>
      <c r="D18" s="4" t="s">
        <v>316</v>
      </c>
      <c r="E18" s="4" t="s">
        <v>122</v>
      </c>
      <c r="F18" s="561">
        <v>89</v>
      </c>
      <c r="G18" s="561">
        <v>40727</v>
      </c>
      <c r="H18" s="560"/>
      <c r="I18" s="560"/>
    </row>
    <row r="19" spans="1:9" ht="16.5" customHeight="1" x14ac:dyDescent="0.15">
      <c r="A19" s="26" t="s">
        <v>137</v>
      </c>
      <c r="B19" s="4" t="s">
        <v>532</v>
      </c>
      <c r="C19" s="4" t="s">
        <v>316</v>
      </c>
      <c r="D19" s="4" t="s">
        <v>532</v>
      </c>
      <c r="E19" s="4" t="s">
        <v>122</v>
      </c>
      <c r="F19" s="561">
        <v>80</v>
      </c>
      <c r="G19" s="561">
        <v>36153</v>
      </c>
      <c r="H19" s="560"/>
      <c r="I19" s="560"/>
    </row>
    <row r="20" spans="1:9" ht="16.5" customHeight="1" x14ac:dyDescent="0.15">
      <c r="A20" s="26" t="s">
        <v>138</v>
      </c>
      <c r="B20" s="4" t="s">
        <v>316</v>
      </c>
      <c r="C20" s="4" t="s">
        <v>533</v>
      </c>
      <c r="D20" s="4" t="s">
        <v>316</v>
      </c>
      <c r="E20" s="4" t="s">
        <v>532</v>
      </c>
      <c r="F20" s="561">
        <v>69</v>
      </c>
      <c r="G20" s="561">
        <v>30612</v>
      </c>
      <c r="H20" s="560"/>
      <c r="I20" s="560"/>
    </row>
    <row r="21" spans="1:9" ht="16.5" customHeight="1" x14ac:dyDescent="0.15">
      <c r="A21" s="26" t="s">
        <v>139</v>
      </c>
      <c r="B21" s="4" t="s">
        <v>122</v>
      </c>
      <c r="C21" s="4" t="s">
        <v>122</v>
      </c>
      <c r="D21" s="4" t="s">
        <v>122</v>
      </c>
      <c r="E21" s="4" t="s">
        <v>532</v>
      </c>
      <c r="F21" s="560">
        <v>62</v>
      </c>
      <c r="G21" s="560">
        <v>28047</v>
      </c>
      <c r="H21" s="560"/>
      <c r="I21" s="226"/>
    </row>
    <row r="22" spans="1:9" ht="16.5" customHeight="1" x14ac:dyDescent="0.15">
      <c r="A22" s="27" t="s">
        <v>140</v>
      </c>
      <c r="B22" s="25" t="s">
        <v>532</v>
      </c>
      <c r="C22" s="5" t="s">
        <v>122</v>
      </c>
      <c r="D22" s="5" t="s">
        <v>532</v>
      </c>
      <c r="E22" s="5" t="s">
        <v>122</v>
      </c>
      <c r="F22" s="559">
        <v>55</v>
      </c>
      <c r="G22" s="558">
        <v>24736</v>
      </c>
      <c r="H22" s="557"/>
      <c r="I22" s="556"/>
    </row>
    <row r="23" spans="1:9" ht="16.5" customHeight="1" x14ac:dyDescent="0.15">
      <c r="A23" s="555" t="s">
        <v>13</v>
      </c>
    </row>
  </sheetData>
  <mergeCells count="9">
    <mergeCell ref="B3:C4"/>
    <mergeCell ref="D3:E4"/>
    <mergeCell ref="F3:G4"/>
    <mergeCell ref="H3:I4"/>
    <mergeCell ref="A14:A16"/>
    <mergeCell ref="B14:C15"/>
    <mergeCell ref="D14:E15"/>
    <mergeCell ref="F14:G15"/>
    <mergeCell ref="H14:I14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horizontalDpi="4294967293" verticalDpi="36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11"/>
  <sheetViews>
    <sheetView showGridLines="0" zoomScaleNormal="100" zoomScaleSheetLayoutView="100" workbookViewId="0">
      <selection activeCell="F18" sqref="F18"/>
    </sheetView>
  </sheetViews>
  <sheetFormatPr defaultRowHeight="16.5" customHeight="1" x14ac:dyDescent="0.15"/>
  <cols>
    <col min="1" max="1" width="10.625" style="580" customWidth="1"/>
    <col min="2" max="2" width="8.875" style="580" customWidth="1"/>
    <col min="3" max="3" width="9.875" style="580" customWidth="1"/>
    <col min="4" max="4" width="8.875" style="580" customWidth="1"/>
    <col min="5" max="5" width="9.875" style="580" customWidth="1"/>
    <col min="6" max="6" width="8.875" style="580" customWidth="1"/>
    <col min="7" max="7" width="9" style="580" customWidth="1"/>
    <col min="8" max="8" width="8.875" style="580" customWidth="1"/>
    <col min="9" max="10" width="8.375" style="580" customWidth="1"/>
    <col min="11" max="11" width="8.875" style="582" customWidth="1"/>
    <col min="12" max="12" width="8.375" style="582" customWidth="1"/>
    <col min="13" max="13" width="8.875" style="581" customWidth="1"/>
    <col min="14" max="14" width="8.375" style="580" customWidth="1"/>
    <col min="15" max="15" width="8.875" style="580" customWidth="1"/>
    <col min="16" max="16" width="8.375" style="580" customWidth="1"/>
    <col min="17" max="17" width="8.625" style="580" customWidth="1"/>
    <col min="18" max="19" width="8.375" style="580" customWidth="1"/>
    <col min="20" max="16384" width="9" style="580"/>
  </cols>
  <sheetData>
    <row r="1" spans="1:9" ht="16.5" customHeight="1" x14ac:dyDescent="0.15">
      <c r="A1" s="592" t="s">
        <v>550</v>
      </c>
      <c r="H1" s="591"/>
      <c r="I1" s="590" t="s">
        <v>549</v>
      </c>
    </row>
    <row r="2" spans="1:9" ht="3.95" customHeight="1" thickBot="1" x14ac:dyDescent="0.2">
      <c r="A2" s="589"/>
      <c r="B2" s="589"/>
      <c r="C2" s="589"/>
      <c r="D2" s="589"/>
      <c r="E2" s="589"/>
      <c r="F2" s="589"/>
      <c r="G2" s="589"/>
      <c r="H2" s="589"/>
      <c r="I2" s="589"/>
    </row>
    <row r="3" spans="1:9" ht="16.5" customHeight="1" x14ac:dyDescent="0.15">
      <c r="A3" s="820" t="s">
        <v>20</v>
      </c>
      <c r="B3" s="587" t="s">
        <v>21</v>
      </c>
      <c r="C3" s="588"/>
      <c r="D3" s="587" t="s">
        <v>548</v>
      </c>
      <c r="E3" s="588"/>
      <c r="F3" s="587" t="s">
        <v>547</v>
      </c>
      <c r="G3" s="588"/>
      <c r="H3" s="587" t="s">
        <v>546</v>
      </c>
      <c r="I3" s="587"/>
    </row>
    <row r="4" spans="1:9" ht="16.5" customHeight="1" x14ac:dyDescent="0.15">
      <c r="A4" s="696"/>
      <c r="B4" s="585" t="s">
        <v>536</v>
      </c>
      <c r="C4" s="586" t="s">
        <v>535</v>
      </c>
      <c r="D4" s="585" t="s">
        <v>536</v>
      </c>
      <c r="E4" s="586" t="s">
        <v>535</v>
      </c>
      <c r="F4" s="585" t="s">
        <v>536</v>
      </c>
      <c r="G4" s="586" t="s">
        <v>535</v>
      </c>
      <c r="H4" s="585" t="s">
        <v>536</v>
      </c>
      <c r="I4" s="584" t="s">
        <v>535</v>
      </c>
    </row>
    <row r="5" spans="1:9" ht="6" customHeight="1" x14ac:dyDescent="0.15">
      <c r="A5" s="583"/>
    </row>
    <row r="6" spans="1:9" ht="16.5" customHeight="1" x14ac:dyDescent="0.15">
      <c r="A6" s="26" t="s">
        <v>545</v>
      </c>
      <c r="B6" s="1">
        <f>D6+F6+H6</f>
        <v>81532</v>
      </c>
      <c r="C6" s="1">
        <v>54621335</v>
      </c>
      <c r="D6" s="1">
        <v>78809</v>
      </c>
      <c r="E6" s="1">
        <v>52267241</v>
      </c>
      <c r="F6" s="1">
        <v>2092</v>
      </c>
      <c r="G6" s="1">
        <v>1853173</v>
      </c>
      <c r="H6" s="1">
        <v>631</v>
      </c>
      <c r="I6" s="1">
        <v>500920</v>
      </c>
    </row>
    <row r="7" spans="1:9" ht="16.5" customHeight="1" x14ac:dyDescent="0.15">
      <c r="A7" s="26" t="s">
        <v>137</v>
      </c>
      <c r="B7" s="1">
        <f>D7+F7+H7</f>
        <v>85386</v>
      </c>
      <c r="C7" s="1">
        <v>57405321</v>
      </c>
      <c r="D7" s="1">
        <v>82596</v>
      </c>
      <c r="E7" s="1">
        <v>55002357</v>
      </c>
      <c r="F7" s="1">
        <v>2149</v>
      </c>
      <c r="G7" s="1">
        <v>1898735</v>
      </c>
      <c r="H7" s="1">
        <v>641</v>
      </c>
      <c r="I7" s="1">
        <v>504229</v>
      </c>
    </row>
    <row r="8" spans="1:9" ht="16.5" customHeight="1" x14ac:dyDescent="0.15">
      <c r="A8" s="26" t="s">
        <v>138</v>
      </c>
      <c r="B8" s="1">
        <f>D8+F8+H8</f>
        <v>88894</v>
      </c>
      <c r="C8" s="1">
        <v>59127977</v>
      </c>
      <c r="D8" s="1">
        <v>86083</v>
      </c>
      <c r="E8" s="1">
        <v>56740866</v>
      </c>
      <c r="F8" s="1">
        <v>2191</v>
      </c>
      <c r="G8" s="1">
        <v>1904034</v>
      </c>
      <c r="H8" s="1">
        <v>620</v>
      </c>
      <c r="I8" s="1">
        <v>483077</v>
      </c>
    </row>
    <row r="9" spans="1:9" ht="16.5" customHeight="1" x14ac:dyDescent="0.15">
      <c r="A9" s="26" t="s">
        <v>139</v>
      </c>
      <c r="B9" s="1">
        <f>D9+F9+H9</f>
        <v>92072</v>
      </c>
      <c r="C9" s="1">
        <v>62053674</v>
      </c>
      <c r="D9" s="1">
        <v>89213</v>
      </c>
      <c r="E9" s="1">
        <v>59603910</v>
      </c>
      <c r="F9" s="1">
        <v>2255</v>
      </c>
      <c r="G9" s="1">
        <v>1974582</v>
      </c>
      <c r="H9" s="1">
        <v>604</v>
      </c>
      <c r="I9" s="1">
        <v>475180</v>
      </c>
    </row>
    <row r="10" spans="1:9" ht="16.5" customHeight="1" x14ac:dyDescent="0.15">
      <c r="A10" s="27" t="s">
        <v>140</v>
      </c>
      <c r="B10" s="40">
        <f>D10+F10+H10</f>
        <v>94452</v>
      </c>
      <c r="C10" s="6">
        <v>63898595</v>
      </c>
      <c r="D10" s="6">
        <v>91506</v>
      </c>
      <c r="E10" s="6">
        <v>61377051</v>
      </c>
      <c r="F10" s="6">
        <v>2333</v>
      </c>
      <c r="G10" s="6">
        <v>2033603</v>
      </c>
      <c r="H10" s="6">
        <v>613</v>
      </c>
      <c r="I10" s="6">
        <v>487940</v>
      </c>
    </row>
    <row r="11" spans="1:9" ht="16.5" customHeight="1" x14ac:dyDescent="0.15">
      <c r="A11" s="580" t="s">
        <v>13</v>
      </c>
    </row>
  </sheetData>
  <mergeCells count="1">
    <mergeCell ref="A3:A4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horizontalDpi="4294967293" verticalDpi="36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11"/>
  <sheetViews>
    <sheetView showGridLines="0" zoomScaleNormal="100" zoomScaleSheetLayoutView="100" workbookViewId="0">
      <selection activeCell="F18" sqref="F18"/>
    </sheetView>
  </sheetViews>
  <sheetFormatPr defaultRowHeight="16.5" customHeight="1" x14ac:dyDescent="0.15"/>
  <cols>
    <col min="1" max="1" width="10.875" style="593" customWidth="1"/>
    <col min="2" max="2" width="8.875" style="593" customWidth="1"/>
    <col min="3" max="3" width="9.625" style="593" customWidth="1"/>
    <col min="4" max="4" width="8.875" style="593" customWidth="1"/>
    <col min="5" max="5" width="8.5" style="593" customWidth="1"/>
    <col min="6" max="6" width="8.875" style="593" customWidth="1"/>
    <col min="7" max="7" width="9.125" style="593" customWidth="1"/>
    <col min="8" max="8" width="8.875" style="593" customWidth="1"/>
    <col min="9" max="9" width="10.625" style="593" customWidth="1"/>
    <col min="10" max="10" width="8.375" style="593" customWidth="1"/>
    <col min="11" max="11" width="8.875" style="595" customWidth="1"/>
    <col min="12" max="12" width="8.375" style="595" customWidth="1"/>
    <col min="13" max="13" width="8.875" style="594" customWidth="1"/>
    <col min="14" max="14" width="8.375" style="593" customWidth="1"/>
    <col min="15" max="15" width="8.875" style="593" customWidth="1"/>
    <col min="16" max="16" width="8.375" style="593" customWidth="1"/>
    <col min="17" max="17" width="8.625" style="593" customWidth="1"/>
    <col min="18" max="19" width="8.375" style="593" customWidth="1"/>
    <col min="20" max="16384" width="9" style="593"/>
  </cols>
  <sheetData>
    <row r="1" spans="1:9" ht="16.5" customHeight="1" x14ac:dyDescent="0.15">
      <c r="A1" s="603" t="s">
        <v>553</v>
      </c>
      <c r="I1" s="590" t="s">
        <v>549</v>
      </c>
    </row>
    <row r="2" spans="1:9" ht="3.95" customHeight="1" thickBot="1" x14ac:dyDescent="0.2">
      <c r="A2" s="602"/>
      <c r="B2" s="602"/>
      <c r="C2" s="602"/>
      <c r="D2" s="602"/>
      <c r="E2" s="602"/>
      <c r="F2" s="602"/>
      <c r="G2" s="602"/>
      <c r="H2" s="602"/>
      <c r="I2" s="602"/>
    </row>
    <row r="3" spans="1:9" ht="16.5" customHeight="1" x14ac:dyDescent="0.15">
      <c r="A3" s="821" t="s">
        <v>20</v>
      </c>
      <c r="B3" s="600" t="s">
        <v>21</v>
      </c>
      <c r="C3" s="601"/>
      <c r="D3" s="600" t="s">
        <v>552</v>
      </c>
      <c r="E3" s="601"/>
      <c r="F3" s="600" t="s">
        <v>547</v>
      </c>
      <c r="G3" s="601"/>
      <c r="H3" s="600" t="s">
        <v>546</v>
      </c>
      <c r="I3" s="600"/>
    </row>
    <row r="4" spans="1:9" ht="16.5" customHeight="1" x14ac:dyDescent="0.15">
      <c r="A4" s="696"/>
      <c r="B4" s="598" t="s">
        <v>536</v>
      </c>
      <c r="C4" s="599" t="s">
        <v>535</v>
      </c>
      <c r="D4" s="598" t="s">
        <v>536</v>
      </c>
      <c r="E4" s="599" t="s">
        <v>535</v>
      </c>
      <c r="F4" s="598" t="s">
        <v>536</v>
      </c>
      <c r="G4" s="599" t="s">
        <v>535</v>
      </c>
      <c r="H4" s="598" t="s">
        <v>536</v>
      </c>
      <c r="I4" s="597" t="s">
        <v>535</v>
      </c>
    </row>
    <row r="5" spans="1:9" ht="6" customHeight="1" x14ac:dyDescent="0.15">
      <c r="A5" s="596"/>
    </row>
    <row r="6" spans="1:9" ht="16.5" customHeight="1" x14ac:dyDescent="0.15">
      <c r="A6" s="26" t="s">
        <v>534</v>
      </c>
      <c r="B6" s="1">
        <f>D6+F6</f>
        <v>3252</v>
      </c>
      <c r="C6" s="1">
        <v>3011574</v>
      </c>
      <c r="D6" s="1">
        <v>9</v>
      </c>
      <c r="E6" s="1">
        <v>3626</v>
      </c>
      <c r="F6" s="1">
        <v>3243</v>
      </c>
      <c r="G6" s="1">
        <v>3007947</v>
      </c>
      <c r="H6" s="4" t="s">
        <v>551</v>
      </c>
      <c r="I6" s="4" t="s">
        <v>316</v>
      </c>
    </row>
    <row r="7" spans="1:9" ht="16.5" customHeight="1" x14ac:dyDescent="0.15">
      <c r="A7" s="26" t="s">
        <v>137</v>
      </c>
      <c r="B7" s="1">
        <f>D7+F7</f>
        <v>3246</v>
      </c>
      <c r="C7" s="1">
        <v>3002327</v>
      </c>
      <c r="D7" s="1">
        <v>4</v>
      </c>
      <c r="E7" s="1">
        <v>1342</v>
      </c>
      <c r="F7" s="1">
        <v>3242</v>
      </c>
      <c r="G7" s="1">
        <v>3000985</v>
      </c>
      <c r="H7" s="4" t="s">
        <v>551</v>
      </c>
      <c r="I7" s="4" t="s">
        <v>316</v>
      </c>
    </row>
    <row r="8" spans="1:9" ht="16.5" customHeight="1" x14ac:dyDescent="0.15">
      <c r="A8" s="26" t="s">
        <v>138</v>
      </c>
      <c r="B8" s="1">
        <f>D8+F8</f>
        <v>3245</v>
      </c>
      <c r="C8" s="1">
        <v>2946557</v>
      </c>
      <c r="D8" s="1">
        <v>1</v>
      </c>
      <c r="E8" s="1">
        <v>399</v>
      </c>
      <c r="F8" s="1">
        <v>3244</v>
      </c>
      <c r="G8" s="1">
        <v>2946157</v>
      </c>
      <c r="H8" s="4" t="s">
        <v>551</v>
      </c>
      <c r="I8" s="4" t="s">
        <v>551</v>
      </c>
    </row>
    <row r="9" spans="1:9" ht="16.5" customHeight="1" x14ac:dyDescent="0.15">
      <c r="A9" s="26" t="s">
        <v>139</v>
      </c>
      <c r="B9" s="1">
        <f>D9+F9</f>
        <v>3246</v>
      </c>
      <c r="C9" s="1">
        <v>2972755</v>
      </c>
      <c r="D9" s="1">
        <v>1</v>
      </c>
      <c r="E9" s="1">
        <v>399</v>
      </c>
      <c r="F9" s="1">
        <v>3245</v>
      </c>
      <c r="G9" s="1">
        <v>2972355</v>
      </c>
      <c r="H9" s="4" t="s">
        <v>316</v>
      </c>
      <c r="I9" s="4" t="s">
        <v>316</v>
      </c>
    </row>
    <row r="10" spans="1:9" ht="16.5" customHeight="1" x14ac:dyDescent="0.15">
      <c r="A10" s="27" t="s">
        <v>140</v>
      </c>
      <c r="B10" s="40">
        <v>3256</v>
      </c>
      <c r="C10" s="6">
        <v>2975831</v>
      </c>
      <c r="D10" s="5" t="s">
        <v>551</v>
      </c>
      <c r="E10" s="5" t="s">
        <v>122</v>
      </c>
      <c r="F10" s="6">
        <v>3256</v>
      </c>
      <c r="G10" s="6">
        <v>2975831</v>
      </c>
      <c r="H10" s="5" t="s">
        <v>551</v>
      </c>
      <c r="I10" s="5" t="s">
        <v>551</v>
      </c>
    </row>
    <row r="11" spans="1:9" ht="16.5" customHeight="1" x14ac:dyDescent="0.15">
      <c r="A11" s="593" t="s">
        <v>13</v>
      </c>
    </row>
  </sheetData>
  <mergeCells count="1">
    <mergeCell ref="A3:A4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horizontalDpi="4294967293" verticalDpi="36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20"/>
  <sheetViews>
    <sheetView showGridLines="0" zoomScaleNormal="100" zoomScaleSheetLayoutView="100" workbookViewId="0">
      <selection activeCell="F18" sqref="F18"/>
    </sheetView>
  </sheetViews>
  <sheetFormatPr defaultRowHeight="16.5" customHeight="1" x14ac:dyDescent="0.15"/>
  <cols>
    <col min="1" max="1" width="11.875" style="604" customWidth="1"/>
    <col min="2" max="2" width="12.25" style="604" customWidth="1"/>
    <col min="3" max="7" width="10.625" style="604" customWidth="1"/>
    <col min="8" max="13" width="8.625" style="604" customWidth="1"/>
    <col min="14" max="16384" width="9" style="604"/>
  </cols>
  <sheetData>
    <row r="1" spans="1:13" ht="16.5" customHeight="1" x14ac:dyDescent="0.15">
      <c r="A1" s="618" t="s">
        <v>572</v>
      </c>
      <c r="G1" s="617" t="s">
        <v>571</v>
      </c>
      <c r="L1" s="616"/>
    </row>
    <row r="2" spans="1:13" ht="3.95" customHeight="1" thickBot="1" x14ac:dyDescent="0.2">
      <c r="A2" s="615"/>
      <c r="B2" s="615"/>
      <c r="C2" s="615"/>
      <c r="D2" s="615"/>
      <c r="E2" s="615"/>
      <c r="F2" s="615"/>
      <c r="G2" s="615"/>
      <c r="H2" s="610"/>
      <c r="I2" s="610"/>
      <c r="J2" s="610"/>
      <c r="K2" s="610"/>
      <c r="L2" s="610"/>
      <c r="M2" s="610"/>
    </row>
    <row r="3" spans="1:13" ht="16.5" customHeight="1" x14ac:dyDescent="0.15">
      <c r="A3" s="821" t="s">
        <v>20</v>
      </c>
      <c r="B3" s="821" t="s">
        <v>569</v>
      </c>
      <c r="C3" s="614" t="s">
        <v>568</v>
      </c>
      <c r="D3" s="613"/>
      <c r="E3" s="613"/>
      <c r="F3" s="613"/>
      <c r="G3" s="612"/>
      <c r="H3" s="610"/>
      <c r="I3" s="610"/>
      <c r="J3" s="610"/>
      <c r="K3" s="610"/>
      <c r="L3" s="610"/>
      <c r="M3" s="610"/>
    </row>
    <row r="4" spans="1:13" ht="33" customHeight="1" x14ac:dyDescent="0.15">
      <c r="A4" s="696"/>
      <c r="B4" s="696"/>
      <c r="C4" s="607" t="s">
        <v>567</v>
      </c>
      <c r="D4" s="607" t="s">
        <v>566</v>
      </c>
      <c r="E4" s="607" t="s">
        <v>565</v>
      </c>
      <c r="F4" s="611" t="s">
        <v>564</v>
      </c>
      <c r="G4" s="606" t="s">
        <v>563</v>
      </c>
      <c r="H4" s="610"/>
      <c r="I4" s="610"/>
      <c r="J4" s="610"/>
      <c r="K4" s="610"/>
      <c r="L4" s="610"/>
      <c r="M4" s="610"/>
    </row>
    <row r="5" spans="1:13" ht="6" customHeight="1" x14ac:dyDescent="0.15">
      <c r="A5" s="605"/>
    </row>
    <row r="6" spans="1:13" ht="16.5" customHeight="1" x14ac:dyDescent="0.15">
      <c r="A6" s="26" t="s">
        <v>555</v>
      </c>
      <c r="B6" s="1">
        <v>11864</v>
      </c>
      <c r="C6" s="1">
        <v>711</v>
      </c>
      <c r="D6" s="1">
        <v>947</v>
      </c>
      <c r="E6" s="1">
        <v>131</v>
      </c>
      <c r="F6" s="1">
        <v>6151</v>
      </c>
      <c r="G6" s="1">
        <v>3924</v>
      </c>
    </row>
    <row r="7" spans="1:13" ht="16.5" customHeight="1" x14ac:dyDescent="0.15">
      <c r="A7" s="26" t="s">
        <v>137</v>
      </c>
      <c r="B7" s="1">
        <v>12085</v>
      </c>
      <c r="C7" s="1">
        <v>715</v>
      </c>
      <c r="D7" s="1">
        <v>972</v>
      </c>
      <c r="E7" s="1">
        <v>130</v>
      </c>
      <c r="F7" s="1">
        <v>6246</v>
      </c>
      <c r="G7" s="1">
        <v>4022</v>
      </c>
    </row>
    <row r="8" spans="1:13" ht="16.5" customHeight="1" x14ac:dyDescent="0.15">
      <c r="A8" s="26" t="s">
        <v>138</v>
      </c>
      <c r="B8" s="1">
        <v>12036</v>
      </c>
      <c r="C8" s="1">
        <v>691</v>
      </c>
      <c r="D8" s="1">
        <v>992</v>
      </c>
      <c r="E8" s="1">
        <v>125</v>
      </c>
      <c r="F8" s="1">
        <v>6170</v>
      </c>
      <c r="G8" s="1">
        <v>4058</v>
      </c>
    </row>
    <row r="9" spans="1:13" ht="16.5" customHeight="1" x14ac:dyDescent="0.15">
      <c r="A9" s="26" t="s">
        <v>139</v>
      </c>
      <c r="B9" s="1">
        <v>12037</v>
      </c>
      <c r="C9" s="1">
        <v>699</v>
      </c>
      <c r="D9" s="1">
        <v>1041</v>
      </c>
      <c r="E9" s="1">
        <v>128</v>
      </c>
      <c r="F9" s="1">
        <v>6068</v>
      </c>
      <c r="G9" s="1">
        <v>4101</v>
      </c>
    </row>
    <row r="10" spans="1:13" ht="16.5" customHeight="1" x14ac:dyDescent="0.15">
      <c r="A10" s="27" t="s">
        <v>140</v>
      </c>
      <c r="B10" s="6">
        <v>12090</v>
      </c>
      <c r="C10" s="6">
        <v>691</v>
      </c>
      <c r="D10" s="6">
        <v>1068</v>
      </c>
      <c r="E10" s="6">
        <v>136</v>
      </c>
      <c r="F10" s="6">
        <v>6037</v>
      </c>
      <c r="G10" s="6">
        <v>4158</v>
      </c>
    </row>
    <row r="11" spans="1:13" ht="16.5" customHeight="1" thickBot="1" x14ac:dyDescent="0.2"/>
    <row r="12" spans="1:13" ht="16.5" customHeight="1" x14ac:dyDescent="0.15">
      <c r="A12" s="821" t="s">
        <v>20</v>
      </c>
      <c r="B12" s="609" t="s">
        <v>562</v>
      </c>
      <c r="C12" s="609"/>
      <c r="D12" s="609"/>
      <c r="E12" s="609"/>
      <c r="F12" s="609"/>
      <c r="G12" s="609"/>
    </row>
    <row r="13" spans="1:13" ht="16.5" customHeight="1" x14ac:dyDescent="0.15">
      <c r="A13" s="696"/>
      <c r="B13" s="607" t="s">
        <v>561</v>
      </c>
      <c r="C13" s="606" t="s">
        <v>560</v>
      </c>
      <c r="D13" s="608" t="s">
        <v>559</v>
      </c>
      <c r="E13" s="607" t="s">
        <v>558</v>
      </c>
      <c r="F13" s="607" t="s">
        <v>557</v>
      </c>
      <c r="G13" s="606" t="s">
        <v>556</v>
      </c>
    </row>
    <row r="14" spans="1:13" ht="7.5" customHeight="1" x14ac:dyDescent="0.15">
      <c r="A14" s="605"/>
    </row>
    <row r="15" spans="1:13" ht="16.5" customHeight="1" x14ac:dyDescent="0.15">
      <c r="A15" s="26" t="s">
        <v>555</v>
      </c>
      <c r="B15" s="1">
        <v>4456</v>
      </c>
      <c r="C15" s="1">
        <v>1899</v>
      </c>
      <c r="D15" s="1">
        <v>1660</v>
      </c>
      <c r="E15" s="1">
        <v>2305</v>
      </c>
      <c r="F15" s="1">
        <v>853</v>
      </c>
      <c r="G15" s="1">
        <v>691</v>
      </c>
    </row>
    <row r="16" spans="1:13" ht="16.5" customHeight="1" x14ac:dyDescent="0.15">
      <c r="A16" s="26" t="s">
        <v>137</v>
      </c>
      <c r="B16" s="1">
        <v>4600</v>
      </c>
      <c r="C16" s="1">
        <v>1879</v>
      </c>
      <c r="D16" s="1">
        <v>1693</v>
      </c>
      <c r="E16" s="1">
        <v>2385</v>
      </c>
      <c r="F16" s="1">
        <v>831</v>
      </c>
      <c r="G16" s="1">
        <v>697</v>
      </c>
    </row>
    <row r="17" spans="1:7" ht="16.5" customHeight="1" x14ac:dyDescent="0.15">
      <c r="A17" s="26" t="s">
        <v>138</v>
      </c>
      <c r="B17" s="1">
        <v>4638</v>
      </c>
      <c r="C17" s="1">
        <v>1842</v>
      </c>
      <c r="D17" s="1">
        <v>1665</v>
      </c>
      <c r="E17" s="1">
        <v>2389</v>
      </c>
      <c r="F17" s="1">
        <v>817</v>
      </c>
      <c r="G17" s="1">
        <v>685</v>
      </c>
    </row>
    <row r="18" spans="1:7" ht="16.5" customHeight="1" x14ac:dyDescent="0.15">
      <c r="A18" s="26" t="s">
        <v>139</v>
      </c>
      <c r="B18" s="1">
        <v>4676</v>
      </c>
      <c r="C18" s="1">
        <v>1828</v>
      </c>
      <c r="D18" s="1">
        <v>1631</v>
      </c>
      <c r="E18" s="1">
        <v>2393</v>
      </c>
      <c r="F18" s="1">
        <v>820</v>
      </c>
      <c r="G18" s="1">
        <v>689</v>
      </c>
    </row>
    <row r="19" spans="1:7" ht="16.5" customHeight="1" x14ac:dyDescent="0.15">
      <c r="A19" s="27" t="s">
        <v>140</v>
      </c>
      <c r="B19" s="6">
        <v>4700</v>
      </c>
      <c r="C19" s="6">
        <v>1834</v>
      </c>
      <c r="D19" s="6">
        <v>1600</v>
      </c>
      <c r="E19" s="6">
        <v>2444</v>
      </c>
      <c r="F19" s="6">
        <v>816</v>
      </c>
      <c r="G19" s="6">
        <v>696</v>
      </c>
    </row>
    <row r="20" spans="1:7" ht="16.5" customHeight="1" x14ac:dyDescent="0.15">
      <c r="A20" s="604" t="s">
        <v>554</v>
      </c>
    </row>
  </sheetData>
  <mergeCells count="3">
    <mergeCell ref="A3:A4"/>
    <mergeCell ref="A12:A13"/>
    <mergeCell ref="B3:B4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horizontalDpi="360" verticalDpi="36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2"/>
  <sheetViews>
    <sheetView showGridLines="0" zoomScaleNormal="100" zoomScaleSheetLayoutView="100" workbookViewId="0">
      <selection activeCell="F18" sqref="F18"/>
    </sheetView>
  </sheetViews>
  <sheetFormatPr defaultRowHeight="16.5" customHeight="1" x14ac:dyDescent="0.15"/>
  <cols>
    <col min="1" max="1" width="12.875" style="619" customWidth="1"/>
    <col min="2" max="2" width="9" style="619"/>
    <col min="3" max="8" width="9" style="619" customWidth="1"/>
    <col min="9" max="13" width="8.625" style="619" customWidth="1"/>
    <col min="14" max="16384" width="9" style="619"/>
  </cols>
  <sheetData>
    <row r="1" spans="1:8" ht="16.5" customHeight="1" x14ac:dyDescent="0.15">
      <c r="A1" s="630" t="s">
        <v>577</v>
      </c>
      <c r="H1" s="617" t="s">
        <v>571</v>
      </c>
    </row>
    <row r="2" spans="1:8" ht="3.95" customHeight="1" thickBot="1" x14ac:dyDescent="0.2">
      <c r="A2" s="629"/>
      <c r="B2" s="629"/>
      <c r="C2" s="629"/>
      <c r="D2" s="629"/>
      <c r="E2" s="629"/>
      <c r="F2" s="629"/>
      <c r="G2" s="629"/>
      <c r="H2" s="629"/>
    </row>
    <row r="3" spans="1:8" ht="16.5" customHeight="1" x14ac:dyDescent="0.15">
      <c r="A3" s="821" t="s">
        <v>20</v>
      </c>
      <c r="B3" s="821" t="s">
        <v>569</v>
      </c>
      <c r="C3" s="627" t="s">
        <v>19</v>
      </c>
      <c r="D3" s="628"/>
      <c r="E3" s="627" t="s">
        <v>576</v>
      </c>
      <c r="F3" s="628"/>
      <c r="G3" s="627" t="s">
        <v>575</v>
      </c>
      <c r="H3" s="627"/>
    </row>
    <row r="4" spans="1:8" ht="16.5" customHeight="1" x14ac:dyDescent="0.15">
      <c r="A4" s="696"/>
      <c r="B4" s="696"/>
      <c r="C4" s="626" t="s">
        <v>574</v>
      </c>
      <c r="D4" s="626" t="s">
        <v>573</v>
      </c>
      <c r="E4" s="626" t="s">
        <v>574</v>
      </c>
      <c r="F4" s="626" t="s">
        <v>573</v>
      </c>
      <c r="G4" s="626" t="s">
        <v>574</v>
      </c>
      <c r="H4" s="625" t="s">
        <v>573</v>
      </c>
    </row>
    <row r="5" spans="1:8" ht="2.25" customHeight="1" x14ac:dyDescent="0.15">
      <c r="A5" s="624"/>
    </row>
    <row r="6" spans="1:8" ht="16.5" customHeight="1" x14ac:dyDescent="0.15">
      <c r="A6" s="26" t="s">
        <v>555</v>
      </c>
      <c r="B6" s="622">
        <v>2161</v>
      </c>
      <c r="C6" s="623">
        <v>516</v>
      </c>
      <c r="D6" s="623">
        <v>1645</v>
      </c>
      <c r="E6" s="623">
        <v>169</v>
      </c>
      <c r="F6" s="623">
        <v>663</v>
      </c>
      <c r="G6" s="623">
        <v>347</v>
      </c>
      <c r="H6" s="623">
        <v>982</v>
      </c>
    </row>
    <row r="7" spans="1:8" ht="16.5" customHeight="1" x14ac:dyDescent="0.15">
      <c r="A7" s="26" t="s">
        <v>137</v>
      </c>
      <c r="B7" s="622">
        <v>2225</v>
      </c>
      <c r="C7" s="623">
        <v>514</v>
      </c>
      <c r="D7" s="623">
        <v>1711</v>
      </c>
      <c r="E7" s="623">
        <v>173</v>
      </c>
      <c r="F7" s="623">
        <v>669</v>
      </c>
      <c r="G7" s="623">
        <v>341</v>
      </c>
      <c r="H7" s="623">
        <v>1042</v>
      </c>
    </row>
    <row r="8" spans="1:8" ht="16.5" customHeight="1" x14ac:dyDescent="0.15">
      <c r="A8" s="26" t="s">
        <v>138</v>
      </c>
      <c r="B8" s="622">
        <v>2306</v>
      </c>
      <c r="C8" s="622">
        <v>523</v>
      </c>
      <c r="D8" s="622">
        <v>1783</v>
      </c>
      <c r="E8" s="622">
        <v>184</v>
      </c>
      <c r="F8" s="622">
        <v>678</v>
      </c>
      <c r="G8" s="622">
        <v>339</v>
      </c>
      <c r="H8" s="622">
        <v>1105</v>
      </c>
    </row>
    <row r="9" spans="1:8" ht="16.5" customHeight="1" x14ac:dyDescent="0.15">
      <c r="A9" s="26" t="s">
        <v>139</v>
      </c>
      <c r="B9" s="622">
        <v>2397</v>
      </c>
      <c r="C9" s="622">
        <v>552</v>
      </c>
      <c r="D9" s="622">
        <v>1845</v>
      </c>
      <c r="E9" s="622">
        <v>186</v>
      </c>
      <c r="F9" s="622">
        <v>704</v>
      </c>
      <c r="G9" s="622">
        <v>366</v>
      </c>
      <c r="H9" s="622">
        <v>1141</v>
      </c>
    </row>
    <row r="10" spans="1:8" ht="16.5" customHeight="1" x14ac:dyDescent="0.15">
      <c r="A10" s="27" t="s">
        <v>140</v>
      </c>
      <c r="B10" s="621">
        <v>2443</v>
      </c>
      <c r="C10" s="621">
        <v>556</v>
      </c>
      <c r="D10" s="621">
        <v>1887</v>
      </c>
      <c r="E10" s="621">
        <v>184</v>
      </c>
      <c r="F10" s="621">
        <v>714</v>
      </c>
      <c r="G10" s="621">
        <v>372</v>
      </c>
      <c r="H10" s="621">
        <v>1173</v>
      </c>
    </row>
    <row r="11" spans="1:8" ht="16.5" customHeight="1" x14ac:dyDescent="0.15">
      <c r="A11" s="619" t="s">
        <v>554</v>
      </c>
    </row>
    <row r="12" spans="1:8" ht="16.5" customHeight="1" x14ac:dyDescent="0.15">
      <c r="B12" s="620"/>
    </row>
  </sheetData>
  <mergeCells count="2">
    <mergeCell ref="A3:A4"/>
    <mergeCell ref="B3:B4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horizontalDpi="360" verticalDpi="36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2"/>
  <sheetViews>
    <sheetView workbookViewId="0">
      <selection activeCell="F18" sqref="F18"/>
    </sheetView>
  </sheetViews>
  <sheetFormatPr defaultRowHeight="13.5" x14ac:dyDescent="0.15"/>
  <cols>
    <col min="1" max="1" width="14.75" customWidth="1"/>
    <col min="2" max="2" width="13.75" customWidth="1"/>
    <col min="3" max="3" width="11.875" customWidth="1"/>
    <col min="4" max="4" width="15.375" customWidth="1"/>
    <col min="5" max="5" width="12.5" customWidth="1"/>
  </cols>
  <sheetData>
    <row r="1" spans="1:9" ht="17.25" x14ac:dyDescent="0.15">
      <c r="A1" s="630" t="s">
        <v>580</v>
      </c>
      <c r="B1" s="619"/>
      <c r="C1" s="619"/>
      <c r="D1" s="619"/>
      <c r="E1" s="617" t="s">
        <v>570</v>
      </c>
      <c r="F1" s="639"/>
      <c r="G1" s="639"/>
      <c r="H1" s="638"/>
    </row>
    <row r="2" spans="1:9" ht="3.75" customHeight="1" thickBot="1" x14ac:dyDescent="0.2">
      <c r="A2" s="620"/>
      <c r="B2" s="620"/>
      <c r="C2" s="620"/>
      <c r="D2" s="620"/>
      <c r="E2" s="620"/>
      <c r="F2" s="634"/>
      <c r="G2" s="634"/>
      <c r="H2" s="634"/>
      <c r="I2" s="633"/>
    </row>
    <row r="3" spans="1:9" ht="18" customHeight="1" x14ac:dyDescent="0.15">
      <c r="A3" s="821" t="s">
        <v>20</v>
      </c>
      <c r="B3" s="822" t="s">
        <v>579</v>
      </c>
      <c r="C3" s="804"/>
      <c r="D3" s="804"/>
      <c r="E3" s="804"/>
      <c r="F3" s="637"/>
      <c r="G3" s="637"/>
      <c r="H3" s="637"/>
      <c r="I3" s="633"/>
    </row>
    <row r="4" spans="1:9" ht="19.5" customHeight="1" x14ac:dyDescent="0.15">
      <c r="A4" s="696"/>
      <c r="B4" s="607" t="s">
        <v>578</v>
      </c>
      <c r="C4" s="607" t="s">
        <v>561</v>
      </c>
      <c r="D4" s="606" t="s">
        <v>560</v>
      </c>
      <c r="E4" s="636" t="s">
        <v>559</v>
      </c>
      <c r="F4" s="635"/>
      <c r="G4" s="635"/>
      <c r="H4" s="635"/>
      <c r="I4" s="633"/>
    </row>
    <row r="5" spans="1:9" ht="5.25" customHeight="1" x14ac:dyDescent="0.15">
      <c r="A5" s="26"/>
      <c r="B5" s="610"/>
      <c r="C5" s="604"/>
      <c r="D5" s="604"/>
      <c r="E5" s="604"/>
      <c r="F5" s="634"/>
      <c r="G5" s="634"/>
      <c r="H5" s="634"/>
      <c r="I5" s="633"/>
    </row>
    <row r="6" spans="1:9" ht="15.75" customHeight="1" x14ac:dyDescent="0.15">
      <c r="A6" s="26" t="s">
        <v>175</v>
      </c>
      <c r="B6" s="632">
        <v>1453</v>
      </c>
      <c r="C6" s="115">
        <v>577</v>
      </c>
      <c r="D6" s="115">
        <v>631</v>
      </c>
      <c r="E6" s="115">
        <v>245</v>
      </c>
      <c r="F6" s="633"/>
      <c r="G6" s="633"/>
      <c r="H6" s="633"/>
      <c r="I6" s="633"/>
    </row>
    <row r="7" spans="1:9" ht="20.25" customHeight="1" x14ac:dyDescent="0.15">
      <c r="A7" s="26" t="s">
        <v>137</v>
      </c>
      <c r="B7" s="632">
        <v>1584</v>
      </c>
      <c r="C7" s="114">
        <v>620</v>
      </c>
      <c r="D7" s="114">
        <v>688</v>
      </c>
      <c r="E7" s="114">
        <v>276</v>
      </c>
      <c r="F7" s="633"/>
      <c r="G7" s="633"/>
      <c r="H7" s="633"/>
      <c r="I7" s="633"/>
    </row>
    <row r="8" spans="1:9" ht="15.75" customHeight="1" x14ac:dyDescent="0.15">
      <c r="A8" s="26" t="s">
        <v>138</v>
      </c>
      <c r="B8" s="632">
        <v>1721</v>
      </c>
      <c r="C8" s="114">
        <v>642</v>
      </c>
      <c r="D8" s="114">
        <v>769</v>
      </c>
      <c r="E8" s="114">
        <v>310</v>
      </c>
      <c r="F8" s="633"/>
      <c r="G8" s="633"/>
      <c r="H8" s="633"/>
      <c r="I8" s="633"/>
    </row>
    <row r="9" spans="1:9" ht="15" customHeight="1" x14ac:dyDescent="0.15">
      <c r="A9" s="26" t="s">
        <v>139</v>
      </c>
      <c r="B9" s="632">
        <v>1680</v>
      </c>
      <c r="C9" s="114">
        <v>594</v>
      </c>
      <c r="D9" s="114">
        <v>792</v>
      </c>
      <c r="E9" s="114">
        <v>294</v>
      </c>
    </row>
    <row r="10" spans="1:9" ht="20.25" customHeight="1" x14ac:dyDescent="0.15">
      <c r="A10" s="27" t="s">
        <v>140</v>
      </c>
      <c r="B10" s="631">
        <v>1865</v>
      </c>
      <c r="C10" s="117">
        <v>661</v>
      </c>
      <c r="D10" s="117">
        <v>903</v>
      </c>
      <c r="E10" s="117">
        <v>301</v>
      </c>
    </row>
    <row r="11" spans="1:9" x14ac:dyDescent="0.15">
      <c r="A11" s="604" t="s">
        <v>554</v>
      </c>
      <c r="B11" s="604"/>
      <c r="C11" s="604"/>
      <c r="D11" s="604"/>
      <c r="E11" s="604"/>
    </row>
    <row r="12" spans="1:9" x14ac:dyDescent="0.15">
      <c r="A12" s="275"/>
      <c r="B12" s="275"/>
      <c r="C12" s="275"/>
      <c r="D12" s="275"/>
      <c r="E12" s="275"/>
    </row>
  </sheetData>
  <mergeCells count="2">
    <mergeCell ref="B3:E3"/>
    <mergeCell ref="A3:A4"/>
  </mergeCells>
  <phoneticPr fontId="2"/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11"/>
  <sheetViews>
    <sheetView showGridLines="0" zoomScaleNormal="100" zoomScaleSheetLayoutView="100" workbookViewId="0">
      <selection activeCell="F18" sqref="F18"/>
    </sheetView>
  </sheetViews>
  <sheetFormatPr defaultRowHeight="16.5" customHeight="1" x14ac:dyDescent="0.15"/>
  <cols>
    <col min="1" max="1" width="11.5" style="640" customWidth="1"/>
    <col min="2" max="6" width="10.625" style="640" customWidth="1"/>
    <col min="7" max="7" width="10.375" style="640" customWidth="1"/>
    <col min="8" max="16384" width="9" style="640"/>
  </cols>
  <sheetData>
    <row r="1" spans="1:9" ht="16.5" customHeight="1" x14ac:dyDescent="0.15">
      <c r="A1" s="654" t="s">
        <v>587</v>
      </c>
      <c r="B1" s="653"/>
      <c r="C1" s="653"/>
    </row>
    <row r="2" spans="1:9" ht="3.95" customHeight="1" thickBot="1" x14ac:dyDescent="0.2">
      <c r="A2" s="652"/>
      <c r="B2" s="652"/>
      <c r="C2" s="652"/>
      <c r="D2" s="652"/>
      <c r="E2" s="652"/>
      <c r="F2" s="652"/>
      <c r="G2" s="652"/>
    </row>
    <row r="3" spans="1:9" ht="16.5" customHeight="1" x14ac:dyDescent="0.15">
      <c r="A3" s="821" t="s">
        <v>20</v>
      </c>
      <c r="B3" s="651" t="s">
        <v>586</v>
      </c>
      <c r="C3" s="651"/>
      <c r="D3" s="651" t="s">
        <v>585</v>
      </c>
      <c r="E3" s="651"/>
      <c r="F3" s="650" t="s">
        <v>584</v>
      </c>
      <c r="G3" s="649"/>
      <c r="H3" s="648"/>
      <c r="I3" s="648"/>
    </row>
    <row r="4" spans="1:9" ht="16.5" customHeight="1" x14ac:dyDescent="0.15">
      <c r="A4" s="696"/>
      <c r="B4" s="647" t="s">
        <v>582</v>
      </c>
      <c r="C4" s="647" t="s">
        <v>583</v>
      </c>
      <c r="D4" s="647" t="s">
        <v>582</v>
      </c>
      <c r="E4" s="646" t="s">
        <v>18</v>
      </c>
      <c r="F4" s="645" t="s">
        <v>581</v>
      </c>
      <c r="G4" s="644" t="s">
        <v>18</v>
      </c>
    </row>
    <row r="5" spans="1:9" ht="6" customHeight="1" x14ac:dyDescent="0.15">
      <c r="A5" s="643"/>
    </row>
    <row r="6" spans="1:9" ht="16.5" customHeight="1" x14ac:dyDescent="0.15">
      <c r="A6" s="26" t="s">
        <v>507</v>
      </c>
      <c r="B6" s="1">
        <v>155006</v>
      </c>
      <c r="C6" s="1">
        <v>375351</v>
      </c>
      <c r="D6" s="1">
        <v>57905</v>
      </c>
      <c r="E6" s="642">
        <f>D6/B6*100</f>
        <v>37.356618453479214</v>
      </c>
      <c r="F6" s="1">
        <v>103209</v>
      </c>
      <c r="G6" s="642">
        <f>F6/C6*100</f>
        <v>27.49666312331658</v>
      </c>
    </row>
    <row r="7" spans="1:9" ht="16.5" customHeight="1" x14ac:dyDescent="0.15">
      <c r="A7" s="26" t="s">
        <v>137</v>
      </c>
      <c r="B7" s="1">
        <v>156373</v>
      </c>
      <c r="C7" s="1">
        <v>375121</v>
      </c>
      <c r="D7" s="1">
        <v>57618</v>
      </c>
      <c r="E7" s="642">
        <f>D7/B7*100</f>
        <v>36.846514423845548</v>
      </c>
      <c r="F7" s="1">
        <v>101641</v>
      </c>
      <c r="G7" s="642">
        <f>F7/C7*100</f>
        <v>27.095523844306236</v>
      </c>
    </row>
    <row r="8" spans="1:9" ht="16.5" customHeight="1" x14ac:dyDescent="0.15">
      <c r="A8" s="26" t="s">
        <v>138</v>
      </c>
      <c r="B8" s="1">
        <v>157887</v>
      </c>
      <c r="C8" s="1">
        <v>375100</v>
      </c>
      <c r="D8" s="1">
        <v>57129</v>
      </c>
      <c r="E8" s="642">
        <f>D8/B8*100</f>
        <v>36.183472990176519</v>
      </c>
      <c r="F8" s="1">
        <v>99405</v>
      </c>
      <c r="G8" s="642">
        <f>F8/C8*100</f>
        <v>26.500933084510798</v>
      </c>
    </row>
    <row r="9" spans="1:9" ht="16.5" customHeight="1" x14ac:dyDescent="0.15">
      <c r="A9" s="26" t="s">
        <v>139</v>
      </c>
      <c r="B9" s="1">
        <v>159583</v>
      </c>
      <c r="C9" s="1">
        <v>375363</v>
      </c>
      <c r="D9" s="1">
        <v>56039</v>
      </c>
      <c r="E9" s="642">
        <f>D9/B9*100</f>
        <v>35.115895803437709</v>
      </c>
      <c r="F9" s="1">
        <v>95941</v>
      </c>
      <c r="G9" s="642">
        <f>F9/C9*100</f>
        <v>25.559525046421733</v>
      </c>
    </row>
    <row r="10" spans="1:9" ht="16.5" customHeight="1" x14ac:dyDescent="0.15">
      <c r="A10" s="27" t="s">
        <v>140</v>
      </c>
      <c r="B10" s="6">
        <v>161320</v>
      </c>
      <c r="C10" s="6">
        <v>375224</v>
      </c>
      <c r="D10" s="6">
        <v>54378</v>
      </c>
      <c r="E10" s="641">
        <f>D10/B10*100</f>
        <v>33.708157698983385</v>
      </c>
      <c r="F10" s="6">
        <v>91302</v>
      </c>
      <c r="G10" s="641">
        <f>F10/C10*100</f>
        <v>24.332665287934674</v>
      </c>
    </row>
    <row r="11" spans="1:9" ht="16.5" customHeight="1" x14ac:dyDescent="0.15">
      <c r="A11" s="640" t="s">
        <v>13</v>
      </c>
    </row>
  </sheetData>
  <mergeCells count="1">
    <mergeCell ref="A3:A4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horizontalDpi="360" verticalDpi="36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1"/>
  <sheetViews>
    <sheetView showGridLines="0" zoomScaleNormal="100" zoomScaleSheetLayoutView="100" workbookViewId="0">
      <selection activeCell="F18" sqref="F18"/>
    </sheetView>
  </sheetViews>
  <sheetFormatPr defaultRowHeight="16.5" customHeight="1" x14ac:dyDescent="0.15"/>
  <cols>
    <col min="1" max="1" width="12.125" style="655" customWidth="1"/>
    <col min="2" max="2" width="8.875" style="655" customWidth="1"/>
    <col min="3" max="3" width="9.375" style="655" customWidth="1"/>
    <col min="4" max="4" width="13.875" style="655" customWidth="1"/>
    <col min="5" max="5" width="12.75" style="655" customWidth="1"/>
    <col min="6" max="7" width="10.625" style="655" customWidth="1"/>
    <col min="8" max="8" width="9.125" style="655" customWidth="1"/>
    <col min="9" max="9" width="11.875" style="655" customWidth="1"/>
    <col min="10" max="10" width="12" style="655" customWidth="1"/>
    <col min="11" max="16384" width="9" style="655"/>
  </cols>
  <sheetData>
    <row r="1" spans="1:10" ht="16.5" customHeight="1" x14ac:dyDescent="0.15">
      <c r="A1" s="674" t="s">
        <v>598</v>
      </c>
      <c r="B1" s="673"/>
      <c r="C1" s="673"/>
    </row>
    <row r="2" spans="1:10" ht="3.95" customHeight="1" thickBot="1" x14ac:dyDescent="0.2">
      <c r="A2" s="672"/>
      <c r="B2" s="672"/>
      <c r="C2" s="672"/>
      <c r="D2" s="672"/>
      <c r="E2" s="672"/>
      <c r="F2" s="672"/>
      <c r="G2" s="672"/>
    </row>
    <row r="3" spans="1:10" ht="30" customHeight="1" x14ac:dyDescent="0.15">
      <c r="A3" s="821" t="s">
        <v>20</v>
      </c>
      <c r="B3" s="671" t="s">
        <v>597</v>
      </c>
      <c r="C3" s="671" t="s">
        <v>596</v>
      </c>
      <c r="D3" s="670" t="s">
        <v>595</v>
      </c>
      <c r="E3" s="670"/>
      <c r="F3" s="670"/>
      <c r="G3" s="669"/>
      <c r="H3" s="668" t="s">
        <v>14</v>
      </c>
      <c r="I3" s="668" t="s">
        <v>15</v>
      </c>
      <c r="J3" s="667" t="s">
        <v>16</v>
      </c>
    </row>
    <row r="4" spans="1:10" ht="16.5" customHeight="1" x14ac:dyDescent="0.15">
      <c r="A4" s="696"/>
      <c r="B4" s="665" t="s">
        <v>594</v>
      </c>
      <c r="C4" s="665" t="s">
        <v>17</v>
      </c>
      <c r="D4" s="665" t="s">
        <v>593</v>
      </c>
      <c r="E4" s="665" t="s">
        <v>592</v>
      </c>
      <c r="F4" s="665" t="s">
        <v>591</v>
      </c>
      <c r="G4" s="666" t="s">
        <v>590</v>
      </c>
      <c r="H4" s="440" t="s">
        <v>425</v>
      </c>
      <c r="I4" s="665" t="s">
        <v>589</v>
      </c>
      <c r="J4" s="664" t="s">
        <v>589</v>
      </c>
    </row>
    <row r="5" spans="1:10" ht="6" customHeight="1" x14ac:dyDescent="0.15">
      <c r="A5" s="663"/>
    </row>
    <row r="6" spans="1:10" ht="16.5" customHeight="1" x14ac:dyDescent="0.15">
      <c r="A6" s="26" t="s">
        <v>588</v>
      </c>
      <c r="B6" s="661">
        <v>103246</v>
      </c>
      <c r="C6" s="661">
        <f>1269122+113762</f>
        <v>1382884</v>
      </c>
      <c r="D6" s="661">
        <f>(27337823758+2725173788)/1000</f>
        <v>30062997.546</v>
      </c>
      <c r="E6" s="661">
        <f>(19923196114+1905503193)/1000</f>
        <v>21828699.307</v>
      </c>
      <c r="F6" s="661">
        <f>(5791669960+753117711)/1000</f>
        <v>6544787.6710000001</v>
      </c>
      <c r="G6" s="659">
        <f>(1622957684+66552884)/1000</f>
        <v>1689510.568</v>
      </c>
      <c r="H6" s="660">
        <v>1339</v>
      </c>
      <c r="I6" s="659">
        <f>D6/C6*1000</f>
        <v>21739.348742193852</v>
      </c>
      <c r="J6" s="659">
        <f>D6/B6*1000</f>
        <v>291178.32696666213</v>
      </c>
    </row>
    <row r="7" spans="1:10" ht="16.5" customHeight="1" x14ac:dyDescent="0.15">
      <c r="A7" s="26" t="s">
        <v>137</v>
      </c>
      <c r="B7" s="662">
        <v>101803</v>
      </c>
      <c r="C7" s="661">
        <f>1293203+106775</f>
        <v>1399978</v>
      </c>
      <c r="D7" s="661">
        <f>(27957724785+2491705041)/1000</f>
        <v>30449429.826000001</v>
      </c>
      <c r="E7" s="661">
        <f>(20399596736+1742587329)/1000</f>
        <v>22142184.065000001</v>
      </c>
      <c r="F7" s="661">
        <f>(5918018386+686938312)/1000</f>
        <v>6604956.6979999999</v>
      </c>
      <c r="G7" s="659">
        <f>(1640109663+62179400)/1000</f>
        <v>1702289.0630000001</v>
      </c>
      <c r="H7" s="660">
        <v>1375</v>
      </c>
      <c r="I7" s="659">
        <f>D7/C7*1000</f>
        <v>21749.934517542421</v>
      </c>
      <c r="J7" s="659">
        <f>D7/B7*1000</f>
        <v>299101.4982466136</v>
      </c>
    </row>
    <row r="8" spans="1:10" ht="16.5" customHeight="1" x14ac:dyDescent="0.15">
      <c r="A8" s="26" t="s">
        <v>138</v>
      </c>
      <c r="B8" s="662">
        <v>99645</v>
      </c>
      <c r="C8" s="661">
        <f>1323298+91549</f>
        <v>1414847</v>
      </c>
      <c r="D8" s="661">
        <f>(28520007523+2109709256)/1000</f>
        <v>30629716.778999999</v>
      </c>
      <c r="E8" s="661">
        <f>(20849097726+1476711381)/1000</f>
        <v>22325809.107000001</v>
      </c>
      <c r="F8" s="661">
        <f>(6044530668+581945021)/1000</f>
        <v>6626475.6890000002</v>
      </c>
      <c r="G8" s="659">
        <f>(1626379129+51052854)/1000</f>
        <v>1677431.983</v>
      </c>
      <c r="H8" s="660">
        <v>1420</v>
      </c>
      <c r="I8" s="659">
        <f>D8/C8*1000</f>
        <v>21648.78377591358</v>
      </c>
      <c r="J8" s="659">
        <f>D8/B8*1000</f>
        <v>307388.3965979226</v>
      </c>
    </row>
    <row r="9" spans="1:10" ht="16.5" customHeight="1" x14ac:dyDescent="0.15">
      <c r="A9" s="26" t="s">
        <v>139</v>
      </c>
      <c r="B9" s="662">
        <v>96277</v>
      </c>
      <c r="C9" s="661">
        <f>1330588+71044</f>
        <v>1401632</v>
      </c>
      <c r="D9" s="661">
        <f>(29827032281+1640465499)/1000</f>
        <v>31467497.780000001</v>
      </c>
      <c r="E9" s="661">
        <f>(21799071003+1147530966)/1000</f>
        <v>22946601.969000001</v>
      </c>
      <c r="F9" s="661">
        <f>(6453400436+445257821)/1000</f>
        <v>6898658.2570000002</v>
      </c>
      <c r="G9" s="659">
        <f>(1574560842+47676712)/1000</f>
        <v>1622237.554</v>
      </c>
      <c r="H9" s="660">
        <v>1456</v>
      </c>
      <c r="I9" s="659">
        <f>D9/C9*1000</f>
        <v>22450.613128124929</v>
      </c>
      <c r="J9" s="659">
        <f>D9/B9*1000</f>
        <v>326843.35594170989</v>
      </c>
    </row>
    <row r="10" spans="1:10" ht="16.5" customHeight="1" x14ac:dyDescent="0.15">
      <c r="A10" s="27" t="s">
        <v>140</v>
      </c>
      <c r="B10" s="658">
        <v>91752</v>
      </c>
      <c r="C10" s="658">
        <v>1361993</v>
      </c>
      <c r="D10" s="658">
        <v>30569906</v>
      </c>
      <c r="E10" s="658">
        <v>22216634</v>
      </c>
      <c r="F10" s="658">
        <v>6885241</v>
      </c>
      <c r="G10" s="656">
        <v>1468031</v>
      </c>
      <c r="H10" s="657">
        <v>1484</v>
      </c>
      <c r="I10" s="656">
        <f>D10/C10*1000</f>
        <v>22444.980260544657</v>
      </c>
      <c r="J10" s="656">
        <f>D10/B10*1000</f>
        <v>333179.72360275523</v>
      </c>
    </row>
    <row r="11" spans="1:10" ht="16.5" customHeight="1" x14ac:dyDescent="0.15">
      <c r="H11" s="655" t="s">
        <v>13</v>
      </c>
    </row>
  </sheetData>
  <mergeCells count="1">
    <mergeCell ref="A3:A4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horizontalDpi="360" verticalDpi="36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2"/>
  <sheetViews>
    <sheetView showGridLines="0" zoomScaleNormal="100" zoomScaleSheetLayoutView="100" workbookViewId="0">
      <selection activeCell="E16" sqref="E16"/>
    </sheetView>
  </sheetViews>
  <sheetFormatPr defaultRowHeight="16.5" customHeight="1" x14ac:dyDescent="0.15"/>
  <cols>
    <col min="1" max="1" width="13.25" style="675" customWidth="1"/>
    <col min="2" max="11" width="10.625" style="675" customWidth="1"/>
    <col min="12" max="16384" width="9" style="675"/>
  </cols>
  <sheetData>
    <row r="1" spans="1:11" ht="16.5" customHeight="1" x14ac:dyDescent="0.15">
      <c r="A1" s="691" t="s">
        <v>608</v>
      </c>
      <c r="B1" s="690"/>
      <c r="C1" s="690"/>
      <c r="D1" s="690"/>
      <c r="G1" s="689" t="s">
        <v>607</v>
      </c>
    </row>
    <row r="2" spans="1:11" ht="3.95" customHeight="1" thickBot="1" x14ac:dyDescent="0.2">
      <c r="A2" s="688"/>
      <c r="B2" s="688"/>
      <c r="C2" s="688"/>
      <c r="D2" s="688"/>
      <c r="E2" s="688"/>
      <c r="F2" s="688"/>
      <c r="G2" s="676"/>
      <c r="H2" s="676"/>
      <c r="I2" s="676"/>
      <c r="J2" s="676"/>
    </row>
    <row r="3" spans="1:11" ht="16.5" customHeight="1" x14ac:dyDescent="0.15">
      <c r="A3" s="824" t="s">
        <v>606</v>
      </c>
      <c r="B3" s="823" t="s">
        <v>605</v>
      </c>
      <c r="C3" s="824"/>
      <c r="D3" s="823" t="s">
        <v>604</v>
      </c>
      <c r="E3" s="824"/>
      <c r="F3" s="827" t="s">
        <v>603</v>
      </c>
      <c r="G3" s="828"/>
      <c r="H3" s="686" t="s">
        <v>602</v>
      </c>
      <c r="I3" s="686"/>
      <c r="J3" s="687"/>
      <c r="K3" s="686"/>
    </row>
    <row r="4" spans="1:11" ht="16.5" customHeight="1" x14ac:dyDescent="0.15">
      <c r="A4" s="713"/>
      <c r="B4" s="825"/>
      <c r="C4" s="826"/>
      <c r="D4" s="825"/>
      <c r="E4" s="826"/>
      <c r="F4" s="825"/>
      <c r="G4" s="829"/>
      <c r="H4" s="683" t="s">
        <v>601</v>
      </c>
      <c r="I4" s="685"/>
      <c r="J4" s="684" t="s">
        <v>600</v>
      </c>
      <c r="K4" s="683"/>
    </row>
    <row r="5" spans="1:11" ht="16.5" customHeight="1" x14ac:dyDescent="0.15">
      <c r="A5" s="696"/>
      <c r="B5" s="681" t="s">
        <v>12</v>
      </c>
      <c r="C5" s="678" t="s">
        <v>599</v>
      </c>
      <c r="D5" s="682" t="s">
        <v>12</v>
      </c>
      <c r="E5" s="678" t="s">
        <v>599</v>
      </c>
      <c r="F5" s="682" t="s">
        <v>12</v>
      </c>
      <c r="G5" s="678" t="s">
        <v>599</v>
      </c>
      <c r="H5" s="681" t="s">
        <v>12</v>
      </c>
      <c r="I5" s="680" t="s">
        <v>599</v>
      </c>
      <c r="J5" s="679" t="s">
        <v>12</v>
      </c>
      <c r="K5" s="678" t="s">
        <v>599</v>
      </c>
    </row>
    <row r="6" spans="1:11" ht="3.95" customHeight="1" x14ac:dyDescent="0.15">
      <c r="A6" s="677"/>
      <c r="B6" s="676"/>
      <c r="C6" s="676"/>
      <c r="H6" s="676"/>
      <c r="I6" s="676"/>
      <c r="J6" s="676"/>
      <c r="K6" s="676"/>
    </row>
    <row r="7" spans="1:11" ht="16.5" customHeight="1" x14ac:dyDescent="0.15">
      <c r="A7" s="26" t="s">
        <v>588</v>
      </c>
      <c r="B7" s="4">
        <f>35709+2901</f>
        <v>38610</v>
      </c>
      <c r="C7" s="4">
        <f>(243703727+21702142)/1000</f>
        <v>265405.86900000001</v>
      </c>
      <c r="D7" s="2">
        <f>37041+2508</f>
        <v>39549</v>
      </c>
      <c r="E7" s="2">
        <f>(2449409075+307026685)/1000</f>
        <v>2756435.76</v>
      </c>
      <c r="F7" s="4">
        <f>60+1</f>
        <v>61</v>
      </c>
      <c r="G7" s="4">
        <f>(1753989+47810)/1000</f>
        <v>1801.799</v>
      </c>
      <c r="H7" s="2">
        <v>463</v>
      </c>
      <c r="I7" s="2">
        <v>193830</v>
      </c>
      <c r="J7" s="2">
        <v>586</v>
      </c>
      <c r="K7" s="2">
        <f>29252381/1000</f>
        <v>29252.381000000001</v>
      </c>
    </row>
    <row r="8" spans="1:11" ht="16.5" customHeight="1" x14ac:dyDescent="0.15">
      <c r="A8" s="26" t="s">
        <v>137</v>
      </c>
      <c r="B8" s="4">
        <f>35453+2654</f>
        <v>38107</v>
      </c>
      <c r="C8" s="4">
        <f>(241254557+18244444)/1000</f>
        <v>259499.00099999999</v>
      </c>
      <c r="D8" s="2">
        <f>38890+2517</f>
        <v>41407</v>
      </c>
      <c r="E8" s="2">
        <f>(2535144634+288326115)/1000</f>
        <v>2823470.7489999998</v>
      </c>
      <c r="F8" s="4">
        <f>70+1</f>
        <v>71</v>
      </c>
      <c r="G8" s="4">
        <f>(2043715+126504)/1000</f>
        <v>2170.2190000000001</v>
      </c>
      <c r="H8" s="2">
        <v>421</v>
      </c>
      <c r="I8" s="2">
        <v>176280</v>
      </c>
      <c r="J8" s="2">
        <v>528</v>
      </c>
      <c r="K8" s="2">
        <v>26400</v>
      </c>
    </row>
    <row r="9" spans="1:11" ht="16.5" customHeight="1" x14ac:dyDescent="0.15">
      <c r="A9" s="26" t="s">
        <v>138</v>
      </c>
      <c r="B9" s="4">
        <f>34456+2007</f>
        <v>36463</v>
      </c>
      <c r="C9" s="4">
        <f>(233245563+15397456)/1000</f>
        <v>248643.019</v>
      </c>
      <c r="D9" s="2">
        <f>41143+2212</f>
        <v>43355</v>
      </c>
      <c r="E9" s="2">
        <f>(2552842405+240562624)/1000</f>
        <v>2793405.0290000001</v>
      </c>
      <c r="F9" s="2">
        <f>78+8</f>
        <v>86</v>
      </c>
      <c r="G9" s="2">
        <f>(2657750+258004)/1000</f>
        <v>2915.7539999999999</v>
      </c>
      <c r="H9" s="2">
        <v>422</v>
      </c>
      <c r="I9" s="2">
        <v>176820</v>
      </c>
      <c r="J9" s="2">
        <v>556</v>
      </c>
      <c r="K9" s="2">
        <v>27800</v>
      </c>
    </row>
    <row r="10" spans="1:11" ht="16.5" customHeight="1" x14ac:dyDescent="0.15">
      <c r="A10" s="26" t="s">
        <v>139</v>
      </c>
      <c r="B10" s="4">
        <f>34771+2034</f>
        <v>36805</v>
      </c>
      <c r="C10" s="4">
        <f>(237669020+15127767)/1000</f>
        <v>252796.78700000001</v>
      </c>
      <c r="D10" s="2">
        <f>46496+1826</f>
        <v>48322</v>
      </c>
      <c r="E10" s="2">
        <f>(2871274544+193988622)/1000</f>
        <v>3065263.1660000002</v>
      </c>
      <c r="F10" s="2">
        <f>79+0</f>
        <v>79</v>
      </c>
      <c r="G10" s="2">
        <f>(1892378+0)/1000</f>
        <v>1892.3779999999999</v>
      </c>
      <c r="H10" s="2">
        <v>349</v>
      </c>
      <c r="I10" s="2">
        <v>146278</v>
      </c>
      <c r="J10" s="2">
        <v>560</v>
      </c>
      <c r="K10" s="2">
        <v>28000</v>
      </c>
    </row>
    <row r="11" spans="1:11" ht="16.5" customHeight="1" x14ac:dyDescent="0.15">
      <c r="A11" s="27" t="s">
        <v>140</v>
      </c>
      <c r="B11" s="5">
        <v>36800</v>
      </c>
      <c r="C11" s="5">
        <v>250736</v>
      </c>
      <c r="D11" s="6">
        <v>50575</v>
      </c>
      <c r="E11" s="6">
        <v>3204668</v>
      </c>
      <c r="F11" s="6">
        <v>92</v>
      </c>
      <c r="G11" s="6">
        <v>2125</v>
      </c>
      <c r="H11" s="6">
        <v>315</v>
      </c>
      <c r="I11" s="6">
        <v>132062</v>
      </c>
      <c r="J11" s="6">
        <v>510</v>
      </c>
      <c r="K11" s="6">
        <v>25500</v>
      </c>
    </row>
    <row r="12" spans="1:11" ht="16.5" customHeight="1" x14ac:dyDescent="0.15">
      <c r="A12" s="655" t="s">
        <v>13</v>
      </c>
    </row>
  </sheetData>
  <mergeCells count="4">
    <mergeCell ref="B3:C4"/>
    <mergeCell ref="D3:E4"/>
    <mergeCell ref="F3:G4"/>
    <mergeCell ref="A3:A5"/>
  </mergeCells>
  <phoneticPr fontId="2"/>
  <pageMargins left="0.74803149606299213" right="0.74803149606299213" top="0.98425196850393704" bottom="0.98425196850393704" header="0.51181102362204722" footer="0.51181102362204722"/>
  <pageSetup paperSize="9"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11"/>
  <sheetViews>
    <sheetView showGridLines="0" zoomScaleNormal="100" zoomScaleSheetLayoutView="100" workbookViewId="0">
      <selection activeCell="M1" sqref="M1"/>
    </sheetView>
  </sheetViews>
  <sheetFormatPr defaultRowHeight="16.5" customHeight="1" x14ac:dyDescent="0.15"/>
  <cols>
    <col min="1" max="1" width="11.125" style="50" customWidth="1"/>
    <col min="2" max="2" width="10.625" style="50" customWidth="1"/>
    <col min="3" max="3" width="15.125" style="50" customWidth="1"/>
    <col min="4" max="4" width="8.5" style="50" customWidth="1"/>
    <col min="5" max="5" width="13.625" style="50" customWidth="1"/>
    <col min="6" max="6" width="8.75" style="50" customWidth="1"/>
    <col min="7" max="7" width="13.125" style="50" customWidth="1"/>
    <col min="8" max="8" width="10.625" style="50" customWidth="1"/>
    <col min="9" max="9" width="13.125" style="50" customWidth="1"/>
    <col min="10" max="10" width="10.625" style="50" customWidth="1"/>
    <col min="11" max="11" width="13.125" style="50" customWidth="1"/>
    <col min="12" max="12" width="10.625" style="50" customWidth="1"/>
    <col min="13" max="13" width="13.125" style="50" customWidth="1"/>
    <col min="14" max="16384" width="9" style="50"/>
  </cols>
  <sheetData>
    <row r="1" spans="1:13" ht="16.5" customHeight="1" x14ac:dyDescent="0.15">
      <c r="A1" s="136" t="s">
        <v>165</v>
      </c>
      <c r="L1" s="137"/>
      <c r="M1" s="138" t="s">
        <v>167</v>
      </c>
    </row>
    <row r="2" spans="1:13" ht="3.95" customHeight="1" thickBot="1" x14ac:dyDescent="0.2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3" ht="16.5" customHeight="1" x14ac:dyDescent="0.15">
      <c r="A3" s="711" t="s">
        <v>28</v>
      </c>
      <c r="B3" s="140" t="s">
        <v>21</v>
      </c>
      <c r="C3" s="140"/>
      <c r="D3" s="140" t="s">
        <v>60</v>
      </c>
      <c r="E3" s="140"/>
      <c r="F3" s="141" t="s">
        <v>61</v>
      </c>
      <c r="G3" s="142"/>
      <c r="H3" s="141" t="s">
        <v>62</v>
      </c>
      <c r="I3" s="140"/>
      <c r="J3" s="140" t="s">
        <v>63</v>
      </c>
      <c r="K3" s="140"/>
      <c r="L3" s="141" t="s">
        <v>64</v>
      </c>
      <c r="M3" s="141"/>
    </row>
    <row r="4" spans="1:13" ht="29.25" customHeight="1" x14ac:dyDescent="0.15">
      <c r="A4" s="696"/>
      <c r="B4" s="143" t="s">
        <v>65</v>
      </c>
      <c r="C4" s="144" t="s">
        <v>166</v>
      </c>
      <c r="D4" s="143" t="s">
        <v>65</v>
      </c>
      <c r="E4" s="144" t="s">
        <v>168</v>
      </c>
      <c r="F4" s="145" t="s">
        <v>65</v>
      </c>
      <c r="G4" s="146" t="s">
        <v>169</v>
      </c>
      <c r="H4" s="143" t="s">
        <v>65</v>
      </c>
      <c r="I4" s="144" t="s">
        <v>170</v>
      </c>
      <c r="J4" s="143" t="s">
        <v>65</v>
      </c>
      <c r="K4" s="144" t="s">
        <v>166</v>
      </c>
      <c r="L4" s="143" t="s">
        <v>65</v>
      </c>
      <c r="M4" s="146" t="s">
        <v>169</v>
      </c>
    </row>
    <row r="5" spans="1:13" ht="6" customHeight="1" x14ac:dyDescent="0.15">
      <c r="A5" s="147"/>
    </row>
    <row r="6" spans="1:13" ht="16.5" customHeight="1" x14ac:dyDescent="0.15">
      <c r="A6" s="129" t="s">
        <v>136</v>
      </c>
      <c r="B6" s="148">
        <f t="shared" ref="B6:C10" si="0">D6+F6+H6+J6+L6</f>
        <v>1104777</v>
      </c>
      <c r="C6" s="63">
        <f t="shared" si="0"/>
        <v>33213466</v>
      </c>
      <c r="D6" s="76">
        <v>35956</v>
      </c>
      <c r="E6" s="76">
        <v>16214068</v>
      </c>
      <c r="F6" s="76">
        <v>684228</v>
      </c>
      <c r="G6" s="76">
        <v>11445645</v>
      </c>
      <c r="H6" s="76">
        <v>78936</v>
      </c>
      <c r="I6" s="76">
        <v>1013313</v>
      </c>
      <c r="J6" s="76">
        <v>282675</v>
      </c>
      <c r="K6" s="76">
        <v>3670216</v>
      </c>
      <c r="L6" s="76">
        <v>22982</v>
      </c>
      <c r="M6" s="76">
        <v>870224</v>
      </c>
    </row>
    <row r="7" spans="1:13" ht="16.5" customHeight="1" x14ac:dyDescent="0.15">
      <c r="A7" s="129" t="s">
        <v>137</v>
      </c>
      <c r="B7" s="148">
        <f t="shared" si="0"/>
        <v>1160226</v>
      </c>
      <c r="C7" s="63">
        <f t="shared" si="0"/>
        <v>34042986</v>
      </c>
      <c r="D7" s="76">
        <v>36009</v>
      </c>
      <c r="E7" s="76">
        <v>16277545</v>
      </c>
      <c r="F7" s="76">
        <v>701978</v>
      </c>
      <c r="G7" s="76">
        <v>11718603</v>
      </c>
      <c r="H7" s="76">
        <v>85167</v>
      </c>
      <c r="I7" s="76">
        <v>1065839</v>
      </c>
      <c r="J7" s="76">
        <v>313117</v>
      </c>
      <c r="K7" s="76">
        <v>4092796</v>
      </c>
      <c r="L7" s="76">
        <v>23955</v>
      </c>
      <c r="M7" s="76">
        <v>888203</v>
      </c>
    </row>
    <row r="8" spans="1:13" ht="16.5" customHeight="1" x14ac:dyDescent="0.15">
      <c r="A8" s="129" t="s">
        <v>138</v>
      </c>
      <c r="B8" s="148">
        <f t="shared" si="0"/>
        <v>1203635</v>
      </c>
      <c r="C8" s="63">
        <f t="shared" si="0"/>
        <v>35098341</v>
      </c>
      <c r="D8" s="76">
        <v>36247</v>
      </c>
      <c r="E8" s="76">
        <v>16695929</v>
      </c>
      <c r="F8" s="76">
        <v>716651</v>
      </c>
      <c r="G8" s="76">
        <v>12015084</v>
      </c>
      <c r="H8" s="76">
        <v>93427</v>
      </c>
      <c r="I8" s="76">
        <v>1166779</v>
      </c>
      <c r="J8" s="76">
        <v>332310</v>
      </c>
      <c r="K8" s="76">
        <v>4294733</v>
      </c>
      <c r="L8" s="76">
        <v>25000</v>
      </c>
      <c r="M8" s="76">
        <v>925816</v>
      </c>
    </row>
    <row r="9" spans="1:13" ht="16.5" customHeight="1" x14ac:dyDescent="0.15">
      <c r="A9" s="129" t="s">
        <v>139</v>
      </c>
      <c r="B9" s="148">
        <f t="shared" si="0"/>
        <v>1246034</v>
      </c>
      <c r="C9" s="63">
        <f t="shared" si="0"/>
        <v>36740926</v>
      </c>
      <c r="D9" s="51">
        <v>36760</v>
      </c>
      <c r="E9" s="51">
        <v>17261968</v>
      </c>
      <c r="F9" s="51">
        <v>737812</v>
      </c>
      <c r="G9" s="51">
        <v>12584776</v>
      </c>
      <c r="H9" s="51">
        <v>98227</v>
      </c>
      <c r="I9" s="51">
        <v>1204829</v>
      </c>
      <c r="J9" s="51">
        <v>347069</v>
      </c>
      <c r="K9" s="51">
        <v>4703918</v>
      </c>
      <c r="L9" s="51">
        <v>26166</v>
      </c>
      <c r="M9" s="51">
        <v>985435</v>
      </c>
    </row>
    <row r="10" spans="1:13" ht="16.5" customHeight="1" x14ac:dyDescent="0.15">
      <c r="A10" s="70" t="s">
        <v>140</v>
      </c>
      <c r="B10" s="149">
        <f t="shared" si="0"/>
        <v>1298555</v>
      </c>
      <c r="C10" s="77">
        <f t="shared" si="0"/>
        <v>37194783</v>
      </c>
      <c r="D10" s="47">
        <v>37024</v>
      </c>
      <c r="E10" s="47">
        <v>17591997</v>
      </c>
      <c r="F10" s="47">
        <v>760957</v>
      </c>
      <c r="G10" s="47">
        <v>12661114</v>
      </c>
      <c r="H10" s="47">
        <v>104454</v>
      </c>
      <c r="I10" s="47">
        <v>1273524</v>
      </c>
      <c r="J10" s="47">
        <v>368682</v>
      </c>
      <c r="K10" s="47">
        <v>4674308</v>
      </c>
      <c r="L10" s="47">
        <v>27438</v>
      </c>
      <c r="M10" s="47">
        <v>993840</v>
      </c>
    </row>
    <row r="11" spans="1:13" ht="16.5" customHeight="1" x14ac:dyDescent="0.15">
      <c r="A11" s="50" t="s">
        <v>13</v>
      </c>
    </row>
  </sheetData>
  <mergeCells count="1">
    <mergeCell ref="A3:A4"/>
  </mergeCells>
  <phoneticPr fontId="0"/>
  <pageMargins left="0.74803149606299213" right="0.74803149606299213" top="0.98425196850393704" bottom="0.98425196850393704" header="0.51181102362204722" footer="0.51181102362204722"/>
  <pageSetup paperSize="9" orientation="portrait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2"/>
  <sheetViews>
    <sheetView showGridLines="0" zoomScaleNormal="100" zoomScaleSheetLayoutView="100" workbookViewId="0">
      <selection activeCell="M1" sqref="M1"/>
    </sheetView>
  </sheetViews>
  <sheetFormatPr defaultRowHeight="16.5" customHeight="1" x14ac:dyDescent="0.15"/>
  <cols>
    <col min="1" max="1" width="12.5" style="34" customWidth="1"/>
    <col min="2" max="2" width="9.125" style="34" customWidth="1"/>
    <col min="3" max="4" width="11.875" style="34" customWidth="1"/>
    <col min="5" max="5" width="10.875" style="34" customWidth="1"/>
    <col min="6" max="7" width="10.625" style="34" customWidth="1"/>
    <col min="8" max="16384" width="9" style="34"/>
  </cols>
  <sheetData>
    <row r="1" spans="1:7" ht="16.5" customHeight="1" x14ac:dyDescent="0.15">
      <c r="A1" s="150" t="s">
        <v>207</v>
      </c>
    </row>
    <row r="2" spans="1:7" ht="3.95" customHeight="1" thickBot="1" x14ac:dyDescent="0.2">
      <c r="A2" s="151"/>
      <c r="B2" s="151"/>
      <c r="C2" s="151"/>
      <c r="D2" s="151"/>
      <c r="E2" s="152"/>
      <c r="F2" s="151"/>
      <c r="G2" s="151"/>
    </row>
    <row r="3" spans="1:7" ht="16.5" customHeight="1" x14ac:dyDescent="0.15">
      <c r="A3" s="712" t="s">
        <v>171</v>
      </c>
      <c r="B3" s="714" t="s">
        <v>172</v>
      </c>
      <c r="C3" s="153" t="s">
        <v>57</v>
      </c>
      <c r="D3" s="153"/>
      <c r="E3" s="154" t="s">
        <v>25</v>
      </c>
      <c r="F3" s="155" t="s">
        <v>58</v>
      </c>
      <c r="G3" s="156"/>
    </row>
    <row r="4" spans="1:7" ht="16.5" customHeight="1" x14ac:dyDescent="0.15">
      <c r="A4" s="713"/>
      <c r="B4" s="715"/>
      <c r="C4" s="717" t="s">
        <v>12</v>
      </c>
      <c r="D4" s="157" t="s">
        <v>24</v>
      </c>
      <c r="E4" s="154" t="s">
        <v>103</v>
      </c>
      <c r="F4" s="158" t="s">
        <v>15</v>
      </c>
      <c r="G4" s="159" t="s">
        <v>16</v>
      </c>
    </row>
    <row r="5" spans="1:7" ht="16.5" customHeight="1" x14ac:dyDescent="0.15">
      <c r="A5" s="696"/>
      <c r="B5" s="716"/>
      <c r="C5" s="718"/>
      <c r="D5" s="160" t="s">
        <v>59</v>
      </c>
      <c r="E5" s="161"/>
      <c r="F5" s="161" t="s">
        <v>26</v>
      </c>
      <c r="G5" s="162" t="s">
        <v>104</v>
      </c>
    </row>
    <row r="6" spans="1:7" ht="6" customHeight="1" x14ac:dyDescent="0.15">
      <c r="A6" s="163"/>
    </row>
    <row r="7" spans="1:7" ht="16.5" customHeight="1" x14ac:dyDescent="0.15">
      <c r="A7" s="26" t="s">
        <v>136</v>
      </c>
      <c r="B7" s="1">
        <v>1851</v>
      </c>
      <c r="C7" s="1">
        <v>33288</v>
      </c>
      <c r="D7" s="1">
        <v>85363</v>
      </c>
      <c r="E7" s="164">
        <f>(C7/B7)*100</f>
        <v>1798.3792544570501</v>
      </c>
      <c r="F7" s="1">
        <f>(D7*1000)/C7</f>
        <v>2564.3775534727229</v>
      </c>
      <c r="G7" s="1">
        <f>(D7*1000)/B7</f>
        <v>46117.2339276067</v>
      </c>
    </row>
    <row r="8" spans="1:7" ht="16.5" customHeight="1" x14ac:dyDescent="0.15">
      <c r="A8" s="26" t="s">
        <v>137</v>
      </c>
      <c r="B8" s="1">
        <v>1697</v>
      </c>
      <c r="C8" s="1">
        <v>32432</v>
      </c>
      <c r="D8" s="1">
        <v>83245</v>
      </c>
      <c r="E8" s="164">
        <f>(C8/B8)*100</f>
        <v>1911.1373011196229</v>
      </c>
      <c r="F8" s="1">
        <f>(D8*1000)/C8</f>
        <v>2566.75505673409</v>
      </c>
      <c r="G8" s="1">
        <f>(D8*1000)/B8</f>
        <v>49054.213317619331</v>
      </c>
    </row>
    <row r="9" spans="1:7" ht="16.5" customHeight="1" x14ac:dyDescent="0.15">
      <c r="A9" s="26" t="s">
        <v>138</v>
      </c>
      <c r="B9" s="1">
        <v>1859</v>
      </c>
      <c r="C9" s="1">
        <v>35775</v>
      </c>
      <c r="D9" s="1">
        <v>75788</v>
      </c>
      <c r="E9" s="164">
        <f>(C9/B9)*100</f>
        <v>1924.4217321140397</v>
      </c>
      <c r="F9" s="1">
        <f>(D9*1000)/C9</f>
        <v>2118.4626135569533</v>
      </c>
      <c r="G9" s="1">
        <f>(D9*1000)/B9</f>
        <v>40768.154922001078</v>
      </c>
    </row>
    <row r="10" spans="1:7" ht="16.5" customHeight="1" x14ac:dyDescent="0.15">
      <c r="A10" s="26" t="s">
        <v>139</v>
      </c>
      <c r="B10" s="1">
        <v>3188</v>
      </c>
      <c r="C10" s="1">
        <v>60703</v>
      </c>
      <c r="D10" s="1">
        <v>83421</v>
      </c>
      <c r="E10" s="164">
        <f>(C10/B10)*100</f>
        <v>1904.1091593475533</v>
      </c>
      <c r="F10" s="1">
        <f>(D10*1000)/C10</f>
        <v>1374.2483897006737</v>
      </c>
      <c r="G10" s="1">
        <f>(D10*1000)/B10</f>
        <v>26167.189460476788</v>
      </c>
    </row>
    <row r="11" spans="1:7" ht="16.5" customHeight="1" x14ac:dyDescent="0.15">
      <c r="A11" s="27" t="s">
        <v>140</v>
      </c>
      <c r="B11" s="6">
        <v>4244</v>
      </c>
      <c r="C11" s="6">
        <v>83599</v>
      </c>
      <c r="D11" s="6">
        <v>99309</v>
      </c>
      <c r="E11" s="165">
        <f>(C11/B11)*100</f>
        <v>1969.8162111215834</v>
      </c>
      <c r="F11" s="6">
        <f>(D11*1000)/C11</f>
        <v>1187.9209081448344</v>
      </c>
      <c r="G11" s="6">
        <f>(D11*1000)/B11</f>
        <v>23399.858623939679</v>
      </c>
    </row>
    <row r="12" spans="1:7" ht="16.5" customHeight="1" x14ac:dyDescent="0.15">
      <c r="A12" s="34" t="s">
        <v>13</v>
      </c>
    </row>
  </sheetData>
  <mergeCells count="3">
    <mergeCell ref="A3:A5"/>
    <mergeCell ref="B3:B5"/>
    <mergeCell ref="C4:C5"/>
  </mergeCells>
  <phoneticPr fontId="0"/>
  <pageMargins left="0.74803149606299213" right="0.74803149606299213" top="0.98425196850393704" bottom="0.98425196850393704" header="0.51181102362204722" footer="0.51181102362204722"/>
  <pageSetup paperSize="9" orientation="portrait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1"/>
  <sheetViews>
    <sheetView showGridLines="0" zoomScaleNormal="100" zoomScaleSheetLayoutView="100" workbookViewId="0">
      <selection activeCell="M1" sqref="M1"/>
    </sheetView>
  </sheetViews>
  <sheetFormatPr defaultRowHeight="16.5" customHeight="1" x14ac:dyDescent="0.15"/>
  <cols>
    <col min="1" max="1" width="12.875" style="35" customWidth="1"/>
    <col min="2" max="2" width="12" style="35" customWidth="1"/>
    <col min="3" max="3" width="13" style="35" customWidth="1"/>
    <col min="4" max="4" width="12.875" style="35" customWidth="1"/>
    <col min="5" max="5" width="7.25" style="35" customWidth="1"/>
    <col min="6" max="6" width="9" style="1"/>
    <col min="7" max="16384" width="9" style="35"/>
  </cols>
  <sheetData>
    <row r="1" spans="1:6" ht="18.75" customHeight="1" thickBot="1" x14ac:dyDescent="0.2">
      <c r="A1" s="166" t="s">
        <v>208</v>
      </c>
      <c r="E1" s="167"/>
      <c r="F1" s="168" t="s">
        <v>119</v>
      </c>
    </row>
    <row r="2" spans="1:6" ht="15.75" customHeight="1" x14ac:dyDescent="0.15">
      <c r="A2" s="719" t="s">
        <v>209</v>
      </c>
      <c r="B2" s="721" t="s">
        <v>210</v>
      </c>
      <c r="C2" s="721" t="s">
        <v>29</v>
      </c>
      <c r="D2" s="721" t="s">
        <v>30</v>
      </c>
      <c r="E2" s="169" t="s">
        <v>54</v>
      </c>
      <c r="F2" s="170"/>
    </row>
    <row r="3" spans="1:6" ht="16.5" customHeight="1" x14ac:dyDescent="0.15">
      <c r="A3" s="720"/>
      <c r="B3" s="722"/>
      <c r="C3" s="722"/>
      <c r="D3" s="722"/>
      <c r="E3" s="171" t="s">
        <v>55</v>
      </c>
      <c r="F3" s="86"/>
    </row>
    <row r="4" spans="1:6" ht="6" customHeight="1" x14ac:dyDescent="0.15">
      <c r="A4" s="172"/>
      <c r="B4" s="173"/>
      <c r="C4" s="174"/>
      <c r="D4" s="174"/>
      <c r="E4" s="175"/>
      <c r="F4" s="3"/>
    </row>
    <row r="5" spans="1:6" ht="16.5" customHeight="1" x14ac:dyDescent="0.15">
      <c r="A5" s="26" t="s">
        <v>158</v>
      </c>
      <c r="B5" s="176" t="s">
        <v>147</v>
      </c>
      <c r="C5" s="177" t="s">
        <v>148</v>
      </c>
      <c r="D5" s="4" t="s">
        <v>149</v>
      </c>
      <c r="E5" s="178"/>
      <c r="F5" s="177">
        <v>540</v>
      </c>
    </row>
    <row r="6" spans="1:6" ht="16.5" customHeight="1" x14ac:dyDescent="0.15">
      <c r="A6" s="26" t="s">
        <v>159</v>
      </c>
      <c r="B6" s="176" t="s">
        <v>150</v>
      </c>
      <c r="C6" s="177" t="s">
        <v>143</v>
      </c>
      <c r="D6" s="4" t="s">
        <v>151</v>
      </c>
      <c r="E6" s="178"/>
      <c r="F6" s="177">
        <v>537</v>
      </c>
    </row>
    <row r="7" spans="1:6" ht="16.5" customHeight="1" x14ac:dyDescent="0.15">
      <c r="A7" s="26" t="s">
        <v>160</v>
      </c>
      <c r="B7" s="176" t="s">
        <v>152</v>
      </c>
      <c r="C7" s="177" t="s">
        <v>153</v>
      </c>
      <c r="D7" s="4" t="s">
        <v>154</v>
      </c>
      <c r="E7" s="177"/>
      <c r="F7" s="177">
        <v>534</v>
      </c>
    </row>
    <row r="8" spans="1:6" ht="16.5" customHeight="1" x14ac:dyDescent="0.15">
      <c r="A8" s="26" t="s">
        <v>161</v>
      </c>
      <c r="B8" s="176" t="s">
        <v>144</v>
      </c>
      <c r="C8" s="177" t="s">
        <v>145</v>
      </c>
      <c r="D8" s="4" t="s">
        <v>155</v>
      </c>
      <c r="E8" s="177"/>
      <c r="F8" s="177">
        <v>535</v>
      </c>
    </row>
    <row r="9" spans="1:6" ht="16.5" customHeight="1" x14ac:dyDescent="0.15">
      <c r="A9" s="27" t="s">
        <v>162</v>
      </c>
      <c r="B9" s="179" t="s">
        <v>156</v>
      </c>
      <c r="C9" s="180" t="s">
        <v>146</v>
      </c>
      <c r="D9" s="5" t="s">
        <v>157</v>
      </c>
      <c r="E9" s="180"/>
      <c r="F9" s="180">
        <v>534</v>
      </c>
    </row>
    <row r="10" spans="1:6" ht="16.5" customHeight="1" x14ac:dyDescent="0.15">
      <c r="A10" s="181" t="s">
        <v>82</v>
      </c>
    </row>
    <row r="11" spans="1:6" ht="16.5" customHeight="1" x14ac:dyDescent="0.15">
      <c r="A11" s="35" t="s">
        <v>56</v>
      </c>
    </row>
  </sheetData>
  <mergeCells count="4">
    <mergeCell ref="A2:A3"/>
    <mergeCell ref="B2:B3"/>
    <mergeCell ref="C2:C3"/>
    <mergeCell ref="D2:D3"/>
  </mergeCells>
  <phoneticPr fontId="0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7"/>
  <sheetViews>
    <sheetView showGridLines="0" zoomScaleNormal="100" zoomScaleSheetLayoutView="100" workbookViewId="0">
      <selection activeCell="M1" sqref="M1"/>
    </sheetView>
  </sheetViews>
  <sheetFormatPr defaultRowHeight="16.5" customHeight="1" x14ac:dyDescent="0.15"/>
  <cols>
    <col min="1" max="1" width="10.625" style="36" customWidth="1"/>
    <col min="2" max="2" width="10.5" style="36" customWidth="1"/>
    <col min="3" max="3" width="13.625" style="36" customWidth="1"/>
    <col min="4" max="4" width="12.25" style="36" customWidth="1"/>
    <col min="5" max="5" width="10.875" style="36" customWidth="1"/>
    <col min="6" max="6" width="11.875" style="36" customWidth="1"/>
    <col min="7" max="16384" width="9" style="36"/>
  </cols>
  <sheetData>
    <row r="1" spans="1:8" ht="16.5" customHeight="1" x14ac:dyDescent="0.15">
      <c r="A1" s="182" t="s">
        <v>211</v>
      </c>
    </row>
    <row r="2" spans="1:8" ht="3.95" customHeight="1" thickBot="1" x14ac:dyDescent="0.2">
      <c r="A2" s="183"/>
      <c r="B2" s="183"/>
      <c r="C2" s="183"/>
      <c r="D2" s="183"/>
      <c r="E2" s="183"/>
      <c r="F2" s="183"/>
      <c r="G2" s="37"/>
      <c r="H2" s="37"/>
    </row>
    <row r="3" spans="1:8" ht="16.5" customHeight="1" x14ac:dyDescent="0.15">
      <c r="A3" s="723" t="s">
        <v>176</v>
      </c>
      <c r="B3" s="728" t="s">
        <v>173</v>
      </c>
      <c r="C3" s="729"/>
      <c r="D3" s="728" t="s">
        <v>174</v>
      </c>
      <c r="E3" s="730"/>
      <c r="F3" s="730"/>
    </row>
    <row r="4" spans="1:8" ht="16.5" customHeight="1" x14ac:dyDescent="0.15">
      <c r="A4" s="724"/>
      <c r="B4" s="726" t="s">
        <v>49</v>
      </c>
      <c r="C4" s="184" t="s">
        <v>106</v>
      </c>
      <c r="D4" s="726" t="s">
        <v>50</v>
      </c>
      <c r="E4" s="726" t="s">
        <v>51</v>
      </c>
      <c r="F4" s="185" t="s">
        <v>18</v>
      </c>
    </row>
    <row r="5" spans="1:8" ht="16.5" customHeight="1" x14ac:dyDescent="0.15">
      <c r="A5" s="725"/>
      <c r="B5" s="727"/>
      <c r="C5" s="186" t="s">
        <v>52</v>
      </c>
      <c r="D5" s="727"/>
      <c r="E5" s="727"/>
      <c r="F5" s="187" t="s">
        <v>53</v>
      </c>
    </row>
    <row r="6" spans="1:8" ht="6" customHeight="1" x14ac:dyDescent="0.15">
      <c r="A6" s="188"/>
      <c r="B6" s="37"/>
      <c r="C6" s="37"/>
      <c r="D6" s="37"/>
      <c r="E6" s="37"/>
      <c r="F6" s="37"/>
    </row>
    <row r="7" spans="1:8" ht="16.5" customHeight="1" x14ac:dyDescent="0.15">
      <c r="A7" s="26" t="s">
        <v>175</v>
      </c>
      <c r="B7" s="1">
        <v>86265</v>
      </c>
      <c r="C7" s="189">
        <v>23.27</v>
      </c>
      <c r="D7" s="1">
        <v>325</v>
      </c>
      <c r="E7" s="1">
        <v>19953</v>
      </c>
      <c r="F7" s="37">
        <f>ROUNDUP(E7/B7*100,1)</f>
        <v>23.200000000000003</v>
      </c>
    </row>
    <row r="8" spans="1:8" ht="16.5" customHeight="1" x14ac:dyDescent="0.15">
      <c r="A8" s="26" t="s">
        <v>137</v>
      </c>
      <c r="B8" s="1">
        <v>89883</v>
      </c>
      <c r="C8" s="189">
        <v>24.25</v>
      </c>
      <c r="D8" s="1">
        <v>318</v>
      </c>
      <c r="E8" s="1">
        <v>19209</v>
      </c>
      <c r="F8" s="37">
        <f>ROUNDUP(E8/B8*100,1)</f>
        <v>21.400000000000002</v>
      </c>
    </row>
    <row r="9" spans="1:8" ht="16.5" customHeight="1" x14ac:dyDescent="0.15">
      <c r="A9" s="26" t="s">
        <v>138</v>
      </c>
      <c r="B9" s="1">
        <v>92853</v>
      </c>
      <c r="C9" s="189">
        <v>25.07</v>
      </c>
      <c r="D9" s="1">
        <v>308</v>
      </c>
      <c r="E9" s="1">
        <v>18304</v>
      </c>
      <c r="F9" s="37">
        <f>ROUNDUP(E9/B9*100,1)</f>
        <v>19.8</v>
      </c>
    </row>
    <row r="10" spans="1:8" ht="16.5" customHeight="1" x14ac:dyDescent="0.15">
      <c r="A10" s="26" t="s">
        <v>139</v>
      </c>
      <c r="B10" s="1">
        <v>95854</v>
      </c>
      <c r="C10" s="189">
        <v>25.85</v>
      </c>
      <c r="D10" s="1">
        <v>302</v>
      </c>
      <c r="E10" s="1">
        <v>17800</v>
      </c>
      <c r="F10" s="37">
        <f>ROUNDUP(E10/B10*100,1)</f>
        <v>18.600000000000001</v>
      </c>
    </row>
    <row r="11" spans="1:8" ht="16.5" customHeight="1" x14ac:dyDescent="0.15">
      <c r="A11" s="27" t="s">
        <v>140</v>
      </c>
      <c r="B11" s="6">
        <v>98341</v>
      </c>
      <c r="C11" s="190">
        <v>26.53</v>
      </c>
      <c r="D11" s="6">
        <v>295</v>
      </c>
      <c r="E11" s="6">
        <v>17172</v>
      </c>
      <c r="F11" s="191">
        <f>ROUNDUP(E11/B11*100,1)</f>
        <v>17.5</v>
      </c>
    </row>
    <row r="12" spans="1:8" ht="16.5" customHeight="1" x14ac:dyDescent="0.15">
      <c r="A12" s="36" t="s">
        <v>107</v>
      </c>
    </row>
    <row r="13" spans="1:8" ht="16.5" customHeight="1" x14ac:dyDescent="0.15">
      <c r="A13" s="38" t="s">
        <v>226</v>
      </c>
    </row>
    <row r="14" spans="1:8" ht="16.5" customHeight="1" x14ac:dyDescent="0.15">
      <c r="A14" s="38" t="s">
        <v>225</v>
      </c>
    </row>
    <row r="15" spans="1:8" ht="16.5" customHeight="1" x14ac:dyDescent="0.15">
      <c r="A15" s="38" t="s">
        <v>224</v>
      </c>
    </row>
    <row r="16" spans="1:8" ht="16.5" customHeight="1" x14ac:dyDescent="0.15">
      <c r="A16" s="38"/>
    </row>
    <row r="17" spans="1:1" ht="16.5" customHeight="1" x14ac:dyDescent="0.15">
      <c r="A17" s="39"/>
    </row>
  </sheetData>
  <mergeCells count="6">
    <mergeCell ref="A3:A5"/>
    <mergeCell ref="B4:B5"/>
    <mergeCell ref="D4:D5"/>
    <mergeCell ref="E4:E5"/>
    <mergeCell ref="B3:C3"/>
    <mergeCell ref="D3:F3"/>
  </mergeCells>
  <phoneticPr fontId="0"/>
  <pageMargins left="0.74803149606299213" right="0.74803149606299213" top="0.98425196850393704" bottom="0.98425196850393704" header="0.51181102362204722" footer="0.51181102362204722"/>
  <pageSetup paperSize="9" orientation="portrait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40"/>
  <sheetViews>
    <sheetView showGridLines="0" topLeftCell="A25" zoomScale="70" zoomScaleNormal="70" zoomScaleSheetLayoutView="100" workbookViewId="0">
      <selection activeCell="M1" sqref="M1"/>
    </sheetView>
  </sheetViews>
  <sheetFormatPr defaultRowHeight="16.5" customHeight="1" x14ac:dyDescent="0.15"/>
  <cols>
    <col min="1" max="1" width="12.5" style="1" customWidth="1"/>
    <col min="2" max="7" width="11.375" style="1" customWidth="1"/>
    <col min="8" max="16" width="8.875" style="1" customWidth="1"/>
    <col min="17" max="16384" width="9" style="1"/>
  </cols>
  <sheetData>
    <row r="1" spans="1:16" ht="16.5" customHeight="1" x14ac:dyDescent="0.15">
      <c r="A1" s="192" t="s">
        <v>214</v>
      </c>
    </row>
    <row r="2" spans="1:16" ht="3.95" customHeight="1" thickBot="1" x14ac:dyDescent="0.2">
      <c r="A2" s="84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193"/>
      <c r="O2" s="193"/>
      <c r="P2" s="193"/>
    </row>
    <row r="3" spans="1:16" ht="16.5" customHeight="1" x14ac:dyDescent="0.15">
      <c r="A3" s="731" t="s">
        <v>130</v>
      </c>
      <c r="B3" s="88" t="s">
        <v>38</v>
      </c>
      <c r="C3" s="88"/>
      <c r="D3" s="88"/>
      <c r="E3" s="88" t="s">
        <v>39</v>
      </c>
      <c r="F3" s="88"/>
      <c r="G3" s="86"/>
      <c r="H3" s="99" t="s">
        <v>40</v>
      </c>
      <c r="I3" s="88"/>
      <c r="J3" s="88"/>
      <c r="K3" s="88" t="s">
        <v>41</v>
      </c>
      <c r="L3" s="88"/>
      <c r="M3" s="194"/>
      <c r="N3" s="87" t="s">
        <v>45</v>
      </c>
      <c r="O3" s="87"/>
      <c r="P3" s="87"/>
    </row>
    <row r="4" spans="1:16" ht="16.5" customHeight="1" x14ac:dyDescent="0.15">
      <c r="A4" s="732"/>
      <c r="B4" s="90" t="s">
        <v>42</v>
      </c>
      <c r="C4" s="90" t="s">
        <v>43</v>
      </c>
      <c r="D4" s="90" t="s">
        <v>44</v>
      </c>
      <c r="E4" s="90" t="s">
        <v>42</v>
      </c>
      <c r="F4" s="90" t="s">
        <v>43</v>
      </c>
      <c r="G4" s="92" t="s">
        <v>44</v>
      </c>
      <c r="H4" s="90" t="s">
        <v>42</v>
      </c>
      <c r="I4" s="90" t="s">
        <v>43</v>
      </c>
      <c r="J4" s="195" t="s">
        <v>44</v>
      </c>
      <c r="K4" s="90" t="s">
        <v>42</v>
      </c>
      <c r="L4" s="90" t="s">
        <v>43</v>
      </c>
      <c r="M4" s="196" t="s">
        <v>44</v>
      </c>
      <c r="N4" s="90" t="s">
        <v>42</v>
      </c>
      <c r="O4" s="90" t="s">
        <v>43</v>
      </c>
      <c r="P4" s="197" t="s">
        <v>44</v>
      </c>
    </row>
    <row r="5" spans="1:16" ht="6" customHeight="1" x14ac:dyDescent="0.15">
      <c r="A5" s="198"/>
      <c r="M5" s="2"/>
      <c r="N5" s="2"/>
      <c r="O5" s="2"/>
      <c r="P5" s="2"/>
    </row>
    <row r="6" spans="1:16" ht="16.5" customHeight="1" x14ac:dyDescent="0.15">
      <c r="A6" s="26" t="s">
        <v>177</v>
      </c>
      <c r="B6" s="33">
        <v>491756</v>
      </c>
      <c r="C6" s="2">
        <v>3017</v>
      </c>
      <c r="D6" s="2">
        <f>B6/C6</f>
        <v>162.99502817368247</v>
      </c>
      <c r="E6" s="199">
        <v>48895</v>
      </c>
      <c r="F6" s="1">
        <v>246</v>
      </c>
      <c r="G6" s="2">
        <f>E6/F6</f>
        <v>198.76016260162601</v>
      </c>
      <c r="H6" s="199">
        <v>52228</v>
      </c>
      <c r="I6" s="1">
        <v>244</v>
      </c>
      <c r="J6" s="1">
        <f>H6/I6</f>
        <v>214.04918032786884</v>
      </c>
      <c r="K6" s="199">
        <v>34527</v>
      </c>
      <c r="L6" s="1">
        <v>244</v>
      </c>
      <c r="M6" s="2">
        <f>K6/L6</f>
        <v>141.50409836065575</v>
      </c>
      <c r="N6" s="200">
        <v>30676</v>
      </c>
      <c r="O6" s="2">
        <v>244</v>
      </c>
      <c r="P6" s="2">
        <f>N6/O6</f>
        <v>125.72131147540983</v>
      </c>
    </row>
    <row r="7" spans="1:16" ht="16.5" customHeight="1" x14ac:dyDescent="0.15">
      <c r="A7" s="26" t="s">
        <v>137</v>
      </c>
      <c r="B7" s="33">
        <v>482918</v>
      </c>
      <c r="C7" s="2">
        <v>3017</v>
      </c>
      <c r="D7" s="2">
        <f>B7/C7</f>
        <v>160.06562810739146</v>
      </c>
      <c r="E7" s="199">
        <v>47405</v>
      </c>
      <c r="F7" s="1">
        <v>245</v>
      </c>
      <c r="G7" s="2">
        <f>E7/F7</f>
        <v>193.48979591836735</v>
      </c>
      <c r="H7" s="199">
        <v>49733</v>
      </c>
      <c r="I7" s="1">
        <v>243</v>
      </c>
      <c r="J7" s="1">
        <f>H7/I7</f>
        <v>204.66255144032922</v>
      </c>
      <c r="K7" s="199">
        <v>34047</v>
      </c>
      <c r="L7" s="1">
        <v>244</v>
      </c>
      <c r="M7" s="2">
        <f>K7/L7</f>
        <v>139.53688524590163</v>
      </c>
      <c r="N7" s="200">
        <v>28009</v>
      </c>
      <c r="O7" s="2">
        <v>243</v>
      </c>
      <c r="P7" s="2">
        <f>N7/O7</f>
        <v>115.26337448559671</v>
      </c>
    </row>
    <row r="8" spans="1:16" ht="16.5" customHeight="1" x14ac:dyDescent="0.15">
      <c r="A8" s="26" t="s">
        <v>138</v>
      </c>
      <c r="B8" s="33">
        <v>500744</v>
      </c>
      <c r="C8" s="2">
        <v>3021</v>
      </c>
      <c r="D8" s="2">
        <f>B8/C8</f>
        <v>165.75438596491227</v>
      </c>
      <c r="E8" s="199">
        <v>46269</v>
      </c>
      <c r="F8" s="1">
        <v>243</v>
      </c>
      <c r="G8" s="2">
        <f>E8/F8</f>
        <v>190.40740740740742</v>
      </c>
      <c r="H8" s="199">
        <v>49071</v>
      </c>
      <c r="I8" s="1">
        <v>243</v>
      </c>
      <c r="J8" s="1">
        <f>H8/I8</f>
        <v>201.93827160493828</v>
      </c>
      <c r="K8" s="199">
        <v>33316</v>
      </c>
      <c r="L8" s="1">
        <v>245</v>
      </c>
      <c r="M8" s="2">
        <f>K8/L8</f>
        <v>135.98367346938775</v>
      </c>
      <c r="N8" s="200">
        <v>32180</v>
      </c>
      <c r="O8" s="2">
        <v>243</v>
      </c>
      <c r="P8" s="2">
        <f>N8/O8</f>
        <v>132.42798353909464</v>
      </c>
    </row>
    <row r="9" spans="1:16" ht="16.5" customHeight="1" x14ac:dyDescent="0.15">
      <c r="A9" s="26" t="s">
        <v>139</v>
      </c>
      <c r="B9" s="33">
        <v>489963</v>
      </c>
      <c r="C9" s="2">
        <v>3013</v>
      </c>
      <c r="D9" s="2">
        <f>B9/C9</f>
        <v>162.61632923996018</v>
      </c>
      <c r="E9" s="199">
        <v>42435</v>
      </c>
      <c r="F9" s="1">
        <v>243</v>
      </c>
      <c r="G9" s="2">
        <f>E9/F9</f>
        <v>174.62962962962962</v>
      </c>
      <c r="H9" s="199">
        <v>46131</v>
      </c>
      <c r="I9" s="1">
        <v>241</v>
      </c>
      <c r="J9" s="1">
        <f>H9/I9</f>
        <v>191.41493775933611</v>
      </c>
      <c r="K9" s="199">
        <v>34428</v>
      </c>
      <c r="L9" s="1">
        <v>242</v>
      </c>
      <c r="M9" s="2">
        <f>K9/L9</f>
        <v>142.26446280991735</v>
      </c>
      <c r="N9" s="200">
        <v>29694</v>
      </c>
      <c r="O9" s="2">
        <v>240</v>
      </c>
      <c r="P9" s="2">
        <f>N9/O9</f>
        <v>123.72499999999999</v>
      </c>
    </row>
    <row r="10" spans="1:16" ht="16.5" customHeight="1" x14ac:dyDescent="0.15">
      <c r="A10" s="26" t="s">
        <v>140</v>
      </c>
      <c r="B10" s="40">
        <v>472527</v>
      </c>
      <c r="C10" s="6">
        <v>3011</v>
      </c>
      <c r="D10" s="6">
        <f>B10/C10</f>
        <v>156.93357688475589</v>
      </c>
      <c r="E10" s="6">
        <v>40499</v>
      </c>
      <c r="F10" s="6">
        <v>244</v>
      </c>
      <c r="G10" s="6">
        <f>E10/F10</f>
        <v>165.9795081967213</v>
      </c>
      <c r="H10" s="6">
        <v>43752</v>
      </c>
      <c r="I10" s="6">
        <v>241</v>
      </c>
      <c r="J10" s="6">
        <f>H10/I10</f>
        <v>181.5435684647303</v>
      </c>
      <c r="K10" s="6">
        <v>36612</v>
      </c>
      <c r="L10" s="6">
        <v>242</v>
      </c>
      <c r="M10" s="6">
        <f>K10/L10</f>
        <v>151.28925619834712</v>
      </c>
      <c r="N10" s="6">
        <v>28211</v>
      </c>
      <c r="O10" s="6">
        <v>241</v>
      </c>
      <c r="P10" s="6">
        <f>N10/O10</f>
        <v>117.05809128630706</v>
      </c>
    </row>
    <row r="11" spans="1:16" ht="16.5" customHeight="1" x14ac:dyDescent="0.15">
      <c r="A11" s="3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9" customHeight="1" thickBot="1" x14ac:dyDescent="0.2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201"/>
      <c r="O12" s="201"/>
      <c r="P12" s="201"/>
    </row>
    <row r="13" spans="1:16" ht="16.5" customHeight="1" x14ac:dyDescent="0.15">
      <c r="A13" s="731" t="s">
        <v>178</v>
      </c>
      <c r="B13" s="733" t="s">
        <v>46</v>
      </c>
      <c r="C13" s="734"/>
      <c r="D13" s="735"/>
      <c r="E13" s="202" t="s">
        <v>47</v>
      </c>
      <c r="F13" s="88"/>
      <c r="G13" s="86"/>
      <c r="H13" s="99" t="s">
        <v>48</v>
      </c>
      <c r="I13" s="86"/>
      <c r="J13" s="99"/>
      <c r="K13" s="87" t="s">
        <v>98</v>
      </c>
      <c r="L13" s="87"/>
      <c r="M13" s="99"/>
      <c r="N13" s="99" t="s">
        <v>99</v>
      </c>
      <c r="O13" s="99"/>
      <c r="P13" s="87"/>
    </row>
    <row r="14" spans="1:16" ht="16.5" customHeight="1" x14ac:dyDescent="0.15">
      <c r="A14" s="732"/>
      <c r="B14" s="90" t="s">
        <v>42</v>
      </c>
      <c r="C14" s="90" t="s">
        <v>43</v>
      </c>
      <c r="D14" s="92" t="s">
        <v>44</v>
      </c>
      <c r="E14" s="93" t="s">
        <v>42</v>
      </c>
      <c r="F14" s="90" t="s">
        <v>43</v>
      </c>
      <c r="G14" s="203" t="s">
        <v>44</v>
      </c>
      <c r="H14" s="204" t="s">
        <v>42</v>
      </c>
      <c r="I14" s="90" t="s">
        <v>43</v>
      </c>
      <c r="J14" s="195" t="s">
        <v>44</v>
      </c>
      <c r="K14" s="90" t="s">
        <v>42</v>
      </c>
      <c r="L14" s="90" t="s">
        <v>43</v>
      </c>
      <c r="M14" s="195" t="s">
        <v>44</v>
      </c>
      <c r="N14" s="90" t="s">
        <v>42</v>
      </c>
      <c r="O14" s="90" t="s">
        <v>43</v>
      </c>
      <c r="P14" s="197" t="s">
        <v>44</v>
      </c>
    </row>
    <row r="15" spans="1:16" ht="6" customHeight="1" x14ac:dyDescent="0.15">
      <c r="A15" s="198"/>
      <c r="N15" s="2"/>
      <c r="O15" s="2"/>
      <c r="P15" s="2"/>
    </row>
    <row r="16" spans="1:16" ht="16.5" customHeight="1" x14ac:dyDescent="0.15">
      <c r="A16" s="26" t="s">
        <v>179</v>
      </c>
      <c r="B16" s="200">
        <v>34051</v>
      </c>
      <c r="C16" s="2">
        <v>244</v>
      </c>
      <c r="D16" s="2">
        <f>B16/C16</f>
        <v>139.55327868852459</v>
      </c>
      <c r="E16" s="200">
        <v>47394</v>
      </c>
      <c r="F16" s="2">
        <v>246</v>
      </c>
      <c r="G16" s="2">
        <f>E16/F16</f>
        <v>192.65853658536585</v>
      </c>
      <c r="H16" s="200">
        <v>42222</v>
      </c>
      <c r="I16" s="2">
        <v>242</v>
      </c>
      <c r="J16" s="2">
        <f>H16/I16</f>
        <v>174.47107438016528</v>
      </c>
      <c r="K16" s="4">
        <v>28279</v>
      </c>
      <c r="L16" s="4">
        <v>242</v>
      </c>
      <c r="M16" s="4">
        <f>K16/L16</f>
        <v>116.85537190082644</v>
      </c>
      <c r="N16" s="4">
        <v>58755</v>
      </c>
      <c r="O16" s="4">
        <v>293</v>
      </c>
      <c r="P16" s="4">
        <f>N16/O16</f>
        <v>200.52901023890786</v>
      </c>
    </row>
    <row r="17" spans="1:20" ht="16.5" customHeight="1" x14ac:dyDescent="0.15">
      <c r="A17" s="26" t="s">
        <v>137</v>
      </c>
      <c r="B17" s="200">
        <v>33289</v>
      </c>
      <c r="C17" s="2">
        <v>242</v>
      </c>
      <c r="D17" s="2">
        <f>B17/C17</f>
        <v>137.55785123966942</v>
      </c>
      <c r="E17" s="200">
        <v>45943</v>
      </c>
      <c r="F17" s="2">
        <v>245</v>
      </c>
      <c r="G17" s="2">
        <f>E17/F17</f>
        <v>187.52244897959184</v>
      </c>
      <c r="H17" s="200">
        <v>44220</v>
      </c>
      <c r="I17" s="2">
        <v>244</v>
      </c>
      <c r="J17" s="2">
        <f>H17/I17</f>
        <v>181.2295081967213</v>
      </c>
      <c r="K17" s="4">
        <v>29079</v>
      </c>
      <c r="L17" s="4">
        <v>241</v>
      </c>
      <c r="M17" s="4">
        <f>K17/L17</f>
        <v>120.65975103734439</v>
      </c>
      <c r="N17" s="4">
        <v>53909</v>
      </c>
      <c r="O17" s="4">
        <v>289</v>
      </c>
      <c r="P17" s="4">
        <f>N17/O17</f>
        <v>186.53633217993081</v>
      </c>
    </row>
    <row r="18" spans="1:20" ht="16.5" customHeight="1" x14ac:dyDescent="0.15">
      <c r="A18" s="26" t="s">
        <v>138</v>
      </c>
      <c r="B18" s="200">
        <v>32706</v>
      </c>
      <c r="C18" s="2">
        <v>243</v>
      </c>
      <c r="D18" s="2">
        <f>B18/C18</f>
        <v>134.59259259259258</v>
      </c>
      <c r="E18" s="200">
        <v>44290</v>
      </c>
      <c r="F18" s="2">
        <v>245</v>
      </c>
      <c r="G18" s="2">
        <f>E18/F18</f>
        <v>180.77551020408163</v>
      </c>
      <c r="H18" s="200">
        <v>43290</v>
      </c>
      <c r="I18" s="2">
        <v>244</v>
      </c>
      <c r="J18" s="2">
        <f>H18/I18</f>
        <v>177.41803278688525</v>
      </c>
      <c r="K18" s="4">
        <v>32364</v>
      </c>
      <c r="L18" s="4">
        <v>242</v>
      </c>
      <c r="M18" s="4">
        <f>K18/L18</f>
        <v>133.73553719008265</v>
      </c>
      <c r="N18" s="4">
        <v>59622</v>
      </c>
      <c r="O18" s="4">
        <v>292</v>
      </c>
      <c r="P18" s="4">
        <f>N18/O18</f>
        <v>204.18493150684932</v>
      </c>
    </row>
    <row r="19" spans="1:20" ht="16.5" customHeight="1" x14ac:dyDescent="0.15">
      <c r="A19" s="26" t="s">
        <v>139</v>
      </c>
      <c r="B19" s="200">
        <v>31417</v>
      </c>
      <c r="C19" s="2">
        <v>241</v>
      </c>
      <c r="D19" s="2">
        <f>B19/C19</f>
        <v>130.3609958506224</v>
      </c>
      <c r="E19" s="200">
        <v>44428</v>
      </c>
      <c r="F19" s="2">
        <v>243</v>
      </c>
      <c r="G19" s="2">
        <f>E19/F19</f>
        <v>182.8312757201646</v>
      </c>
      <c r="H19" s="200">
        <v>38065</v>
      </c>
      <c r="I19" s="2">
        <v>241</v>
      </c>
      <c r="J19" s="2">
        <f>H19/I19</f>
        <v>157.94605809128632</v>
      </c>
      <c r="K19" s="4">
        <v>34117</v>
      </c>
      <c r="L19" s="4">
        <v>250</v>
      </c>
      <c r="M19" s="4">
        <f>K19/L19</f>
        <v>136.46799999999999</v>
      </c>
      <c r="N19" s="4">
        <v>61001</v>
      </c>
      <c r="O19" s="4">
        <v>293</v>
      </c>
      <c r="P19" s="4">
        <f>N19/O19</f>
        <v>208.19453924914677</v>
      </c>
    </row>
    <row r="20" spans="1:20" ht="16.5" customHeight="1" x14ac:dyDescent="0.15">
      <c r="A20" s="27" t="s">
        <v>140</v>
      </c>
      <c r="B20" s="6">
        <v>32062</v>
      </c>
      <c r="C20" s="6">
        <v>243</v>
      </c>
      <c r="D20" s="6">
        <f>B20/C20</f>
        <v>131.94238683127571</v>
      </c>
      <c r="E20" s="6">
        <v>43110</v>
      </c>
      <c r="F20" s="6">
        <v>243</v>
      </c>
      <c r="G20" s="6">
        <f>E20/F20</f>
        <v>177.40740740740742</v>
      </c>
      <c r="H20" s="6">
        <v>38351</v>
      </c>
      <c r="I20" s="6">
        <v>242</v>
      </c>
      <c r="J20" s="6">
        <f>H20/I20</f>
        <v>158.47520661157026</v>
      </c>
      <c r="K20" s="6">
        <v>31922</v>
      </c>
      <c r="L20" s="6">
        <v>248</v>
      </c>
      <c r="M20" s="5">
        <f>K20/L20</f>
        <v>128.71774193548387</v>
      </c>
      <c r="N20" s="6">
        <v>62938</v>
      </c>
      <c r="O20" s="6">
        <v>290</v>
      </c>
      <c r="P20" s="5">
        <f>N20/O20</f>
        <v>217.02758620689656</v>
      </c>
    </row>
    <row r="21" spans="1:20" ht="16.5" customHeight="1" x14ac:dyDescent="0.15">
      <c r="Q21" s="52"/>
      <c r="R21" s="52"/>
      <c r="S21" s="52"/>
      <c r="T21" s="52"/>
    </row>
    <row r="22" spans="1:20" ht="6.75" customHeight="1" thickBot="1" x14ac:dyDescent="0.2">
      <c r="E22" s="193"/>
      <c r="F22" s="193"/>
      <c r="G22" s="193"/>
      <c r="O22" s="205"/>
      <c r="P22" s="205"/>
      <c r="Q22" s="52"/>
      <c r="R22" s="52"/>
      <c r="S22" s="52"/>
      <c r="T22" s="52"/>
    </row>
    <row r="23" spans="1:20" ht="16.5" customHeight="1" x14ac:dyDescent="0.15">
      <c r="A23" s="731" t="s">
        <v>178</v>
      </c>
      <c r="B23" s="733" t="s">
        <v>100</v>
      </c>
      <c r="C23" s="734"/>
      <c r="D23" s="735"/>
      <c r="E23" s="194" t="s">
        <v>101</v>
      </c>
      <c r="F23" s="87"/>
      <c r="G23" s="87"/>
      <c r="H23" s="87" t="s">
        <v>102</v>
      </c>
      <c r="I23" s="87"/>
      <c r="J23" s="87"/>
      <c r="O23" s="205"/>
      <c r="P23" s="205"/>
      <c r="Q23" s="52"/>
      <c r="R23" s="52"/>
      <c r="S23" s="52"/>
      <c r="T23" s="52"/>
    </row>
    <row r="24" spans="1:20" ht="16.5" customHeight="1" x14ac:dyDescent="0.15">
      <c r="A24" s="732"/>
      <c r="B24" s="93" t="s">
        <v>42</v>
      </c>
      <c r="C24" s="90" t="s">
        <v>43</v>
      </c>
      <c r="D24" s="90" t="s">
        <v>44</v>
      </c>
      <c r="E24" s="93" t="s">
        <v>42</v>
      </c>
      <c r="F24" s="90" t="s">
        <v>43</v>
      </c>
      <c r="G24" s="92" t="s">
        <v>44</v>
      </c>
      <c r="H24" s="90" t="s">
        <v>42</v>
      </c>
      <c r="I24" s="90" t="s">
        <v>43</v>
      </c>
      <c r="J24" s="6" t="s">
        <v>44</v>
      </c>
      <c r="O24" s="205"/>
      <c r="P24" s="205"/>
      <c r="Q24" s="52"/>
      <c r="R24" s="52"/>
      <c r="S24" s="52"/>
      <c r="T24" s="52"/>
    </row>
    <row r="25" spans="1:20" ht="6" customHeight="1" x14ac:dyDescent="0.15">
      <c r="A25" s="198"/>
      <c r="H25" s="2"/>
      <c r="I25" s="2"/>
      <c r="J25" s="2"/>
      <c r="O25" s="205"/>
      <c r="P25" s="205"/>
      <c r="Q25" s="52"/>
      <c r="R25" s="52"/>
      <c r="S25" s="52"/>
      <c r="T25" s="52"/>
    </row>
    <row r="26" spans="1:20" ht="16.5" customHeight="1" x14ac:dyDescent="0.15">
      <c r="A26" s="26" t="s">
        <v>177</v>
      </c>
      <c r="B26" s="24">
        <v>13219</v>
      </c>
      <c r="C26" s="4">
        <v>243</v>
      </c>
      <c r="D26" s="4">
        <f>B26/C26</f>
        <v>54.399176954732511</v>
      </c>
      <c r="E26" s="4">
        <v>11553</v>
      </c>
      <c r="F26" s="4">
        <v>243</v>
      </c>
      <c r="G26" s="4">
        <f>E26/F26</f>
        <v>47.543209876543209</v>
      </c>
      <c r="H26" s="4">
        <v>89957</v>
      </c>
      <c r="I26" s="4">
        <v>286</v>
      </c>
      <c r="J26" s="4">
        <f>H26/I26</f>
        <v>314.53496503496501</v>
      </c>
      <c r="O26" s="205"/>
      <c r="P26" s="205"/>
      <c r="Q26" s="52"/>
      <c r="R26" s="52"/>
      <c r="S26" s="52"/>
      <c r="T26" s="52"/>
    </row>
    <row r="27" spans="1:20" ht="16.5" customHeight="1" x14ac:dyDescent="0.15">
      <c r="A27" s="26" t="s">
        <v>137</v>
      </c>
      <c r="B27" s="24">
        <v>13117</v>
      </c>
      <c r="C27" s="4">
        <v>243</v>
      </c>
      <c r="D27" s="4">
        <f>B27/C27</f>
        <v>53.979423868312757</v>
      </c>
      <c r="E27" s="4">
        <v>11342</v>
      </c>
      <c r="F27" s="4">
        <v>243</v>
      </c>
      <c r="G27" s="4">
        <f>E27/F27</f>
        <v>46.674897119341566</v>
      </c>
      <c r="H27" s="4">
        <v>92825</v>
      </c>
      <c r="I27" s="4">
        <v>295</v>
      </c>
      <c r="J27" s="4">
        <f>H27/I27</f>
        <v>314.66101694915255</v>
      </c>
      <c r="O27" s="205"/>
      <c r="P27" s="205"/>
      <c r="Q27" s="52"/>
      <c r="R27" s="52"/>
      <c r="S27" s="52"/>
      <c r="T27" s="52"/>
    </row>
    <row r="28" spans="1:20" ht="16.5" customHeight="1" x14ac:dyDescent="0.15">
      <c r="A28" s="26" t="s">
        <v>138</v>
      </c>
      <c r="B28" s="24">
        <v>13477</v>
      </c>
      <c r="C28" s="4">
        <v>241</v>
      </c>
      <c r="D28" s="4">
        <f>B28/C28</f>
        <v>55.921161825726138</v>
      </c>
      <c r="E28" s="4">
        <v>16657</v>
      </c>
      <c r="F28" s="4">
        <v>242</v>
      </c>
      <c r="G28" s="4">
        <f>E28/F28</f>
        <v>68.830578512396698</v>
      </c>
      <c r="H28" s="4">
        <v>97502</v>
      </c>
      <c r="I28" s="4">
        <v>298</v>
      </c>
      <c r="J28" s="4">
        <f>H28/I28</f>
        <v>327.18791946308727</v>
      </c>
      <c r="O28" s="205"/>
      <c r="P28" s="205"/>
      <c r="Q28" s="52"/>
      <c r="R28" s="52"/>
      <c r="S28" s="52"/>
      <c r="T28" s="52"/>
    </row>
    <row r="29" spans="1:20" ht="16.5" customHeight="1" x14ac:dyDescent="0.15">
      <c r="A29" s="26" t="s">
        <v>139</v>
      </c>
      <c r="B29" s="24">
        <v>15761</v>
      </c>
      <c r="C29" s="4">
        <v>241</v>
      </c>
      <c r="D29" s="4">
        <f>B29/C29</f>
        <v>65.398340248962654</v>
      </c>
      <c r="E29" s="4">
        <v>16477</v>
      </c>
      <c r="F29" s="4">
        <v>241</v>
      </c>
      <c r="G29" s="4">
        <f>E29/F29</f>
        <v>68.369294605809131</v>
      </c>
      <c r="H29" s="4">
        <v>96009</v>
      </c>
      <c r="I29" s="4">
        <v>297</v>
      </c>
      <c r="J29" s="4">
        <f>H29/I29</f>
        <v>323.26262626262627</v>
      </c>
      <c r="O29" s="205"/>
      <c r="P29" s="205"/>
      <c r="Q29" s="52"/>
      <c r="R29" s="52"/>
      <c r="S29" s="52"/>
      <c r="T29" s="52"/>
    </row>
    <row r="30" spans="1:20" ht="16.5" customHeight="1" x14ac:dyDescent="0.15">
      <c r="A30" s="27" t="s">
        <v>140</v>
      </c>
      <c r="B30" s="40">
        <v>15134</v>
      </c>
      <c r="C30" s="6">
        <v>238</v>
      </c>
      <c r="D30" s="5">
        <f>B30/C30</f>
        <v>63.588235294117645</v>
      </c>
      <c r="E30" s="6">
        <v>12364</v>
      </c>
      <c r="F30" s="6">
        <v>241</v>
      </c>
      <c r="G30" s="5">
        <f>E30/F30</f>
        <v>51.302904564315355</v>
      </c>
      <c r="H30" s="6">
        <v>87572</v>
      </c>
      <c r="I30" s="6">
        <v>298</v>
      </c>
      <c r="J30" s="5">
        <f>H30/I30</f>
        <v>293.86577181208054</v>
      </c>
      <c r="O30" s="205"/>
      <c r="P30" s="205"/>
      <c r="Q30" s="52"/>
      <c r="R30" s="52"/>
      <c r="S30" s="52"/>
      <c r="T30" s="52"/>
    </row>
    <row r="31" spans="1:20" ht="16.5" customHeight="1" x14ac:dyDescent="0.15">
      <c r="A31" s="1" t="s">
        <v>129</v>
      </c>
    </row>
    <row r="33" spans="7:7" ht="16.5" customHeight="1" x14ac:dyDescent="0.15">
      <c r="G33" s="2"/>
    </row>
    <row r="34" spans="7:7" ht="16.5" customHeight="1" x14ac:dyDescent="0.15">
      <c r="G34" s="2"/>
    </row>
    <row r="35" spans="7:7" ht="16.5" customHeight="1" x14ac:dyDescent="0.15">
      <c r="G35" s="2"/>
    </row>
    <row r="36" spans="7:7" ht="16.5" customHeight="1" x14ac:dyDescent="0.15">
      <c r="G36" s="2"/>
    </row>
    <row r="37" spans="7:7" ht="16.5" customHeight="1" x14ac:dyDescent="0.15">
      <c r="G37" s="2"/>
    </row>
    <row r="38" spans="7:7" ht="16.5" customHeight="1" x14ac:dyDescent="0.15">
      <c r="G38" s="2"/>
    </row>
    <row r="39" spans="7:7" ht="16.5" customHeight="1" x14ac:dyDescent="0.15">
      <c r="G39" s="2"/>
    </row>
    <row r="40" spans="7:7" ht="16.5" customHeight="1" x14ac:dyDescent="0.15">
      <c r="G40" s="2"/>
    </row>
  </sheetData>
  <mergeCells count="5">
    <mergeCell ref="A3:A4"/>
    <mergeCell ref="A13:A14"/>
    <mergeCell ref="A23:A24"/>
    <mergeCell ref="B13:D13"/>
    <mergeCell ref="B23:D23"/>
  </mergeCells>
  <phoneticPr fontId="0"/>
  <pageMargins left="0.74803149606299213" right="0.74803149606299213" top="0.98425196850393704" bottom="0.98425196850393704" header="0.51181102362204722" footer="0.51181102362204722"/>
  <pageSetup paperSize="9" scale="98" orientation="portrait" horizontalDpi="360" verticalDpi="360" r:id="rId1"/>
  <headerFooter alignWithMargins="0"/>
  <colBreaks count="1" manualBreakCount="1">
    <brk id="7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48</vt:i4>
      </vt:variant>
      <vt:variant>
        <vt:lpstr>名前付き一覧</vt:lpstr>
      </vt:variant>
      <vt:variant>
        <vt:i4>1</vt:i4>
      </vt:variant>
    </vt:vector>
  </HeadingPairs>
  <TitlesOfParts>
    <vt:vector size="49" baseType="lpstr"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 (1)</vt:lpstr>
      <vt:lpstr>15 (2)</vt:lpstr>
      <vt:lpstr>15 (3)</vt:lpstr>
      <vt:lpstr>15 (4）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　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'09'!Print_Area</vt:lpstr>
    </vt:vector>
  </TitlesOfParts>
  <Company>高崎市役所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高崎市総務部庶務課統計担当</dc:creator>
  <cp:lastModifiedBy>takasaki</cp:lastModifiedBy>
  <cp:lastPrinted>2018-03-15T02:42:52Z</cp:lastPrinted>
  <dcterms:created xsi:type="dcterms:W3CDTF">2003-01-29T00:48:23Z</dcterms:created>
  <dcterms:modified xsi:type="dcterms:W3CDTF">2018-04-05T00:24:04Z</dcterms:modified>
</cp:coreProperties>
</file>