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65"/>
  </bookViews>
  <sheets>
    <sheet name="勤務表" sheetId="1" r:id="rId1"/>
    <sheet name="記入方法" sheetId="5" r:id="rId2"/>
    <sheet name="【記載例】勤務表" sheetId="10" r:id="rId3"/>
    <sheet name="プルダウン・リスト" sheetId="2" r:id="rId4"/>
  </sheets>
  <definedNames>
    <definedName name="_xlnm.Print_Area" localSheetId="2">【記載例】勤務表!$A$1:$BE$51</definedName>
    <definedName name="_xlnm.Print_Area" localSheetId="1">記入方法!$A$1:$O$60</definedName>
    <definedName name="_xlnm.Print_Area" localSheetId="0">勤務表!$A$1:$BE$49</definedName>
    <definedName name="_xlnm.Print_Titles" localSheetId="2">【記載例】勤務表!$1:$12</definedName>
    <definedName name="_xlnm.Print_Titles" localSheetId="0">勤務表!$1:$12</definedName>
    <definedName name="サービス提供責任者">プルダウン・リスト!$D$13:$D$25</definedName>
    <definedName name="管理者">プルダウン・リスト!$C$13:$C$25</definedName>
    <definedName name="職員1">プルダウン・リスト!$F$13:$F$14</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5" i="1" l="1"/>
  <c r="AU22" i="1"/>
  <c r="AU8" i="10" l="1"/>
  <c r="AU14" i="1"/>
  <c r="AU8" i="1"/>
  <c r="J37" i="1" l="1"/>
  <c r="H37" i="1"/>
  <c r="F37" i="1"/>
  <c r="L36" i="1"/>
  <c r="L35" i="1"/>
  <c r="L34" i="1"/>
  <c r="F33" i="1"/>
  <c r="H33" i="1"/>
  <c r="J33" i="1"/>
  <c r="T34" i="1"/>
  <c r="V34" i="1"/>
  <c r="T35" i="1"/>
  <c r="V35" i="1"/>
  <c r="T36" i="1"/>
  <c r="V36" i="1"/>
  <c r="T37" i="1"/>
  <c r="V37" i="1"/>
  <c r="Y38" i="1"/>
  <c r="AA38" i="1"/>
  <c r="R43" i="1" s="1"/>
  <c r="AE38" i="1"/>
  <c r="R48" i="1" s="1"/>
  <c r="R42" i="1"/>
  <c r="W42" i="1"/>
  <c r="W43" i="1"/>
  <c r="AB43" i="1" l="1"/>
  <c r="W48" i="1" s="1"/>
  <c r="AB48" i="1" s="1"/>
  <c r="L37" i="1"/>
  <c r="L39" i="1" s="1"/>
  <c r="C43" i="1" s="1"/>
  <c r="I43" i="1" s="1"/>
  <c r="V38" i="1"/>
  <c r="T38"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AB49" i="10" s="1"/>
  <c r="L43" i="1"/>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l="1"/>
  <c r="I44" i="10"/>
  <c r="L44" i="10" s="1"/>
  <c r="T39" i="10"/>
  <c r="AW26" i="10"/>
  <c r="AW29" i="10"/>
  <c r="AW15" i="10"/>
  <c r="AW30" i="10"/>
  <c r="AW28" i="10"/>
  <c r="AW20" i="10"/>
  <c r="AW16" i="10"/>
  <c r="V36" i="10" s="1"/>
  <c r="AW24" i="10"/>
  <c r="AW14" i="10"/>
  <c r="AW25" i="10"/>
  <c r="AW19" i="10"/>
  <c r="AW13" i="10"/>
  <c r="AW23" i="10"/>
  <c r="AW27" i="10"/>
  <c r="AW22" i="10"/>
  <c r="AW18" i="10"/>
  <c r="V38" i="10" s="1"/>
  <c r="V35" i="10" l="1"/>
  <c r="V37" i="10"/>
  <c r="V39" i="10" l="1"/>
  <c r="AU19" i="1"/>
  <c r="AU17" i="1"/>
  <c r="AU18" i="1"/>
  <c r="AU20" i="1"/>
  <c r="AU21" i="1"/>
  <c r="AU23" i="1"/>
  <c r="AU24" i="1"/>
  <c r="AU25" i="1"/>
  <c r="AU26" i="1"/>
  <c r="AU27" i="1"/>
  <c r="AU28" i="1"/>
  <c r="AU29" i="1"/>
  <c r="AU16" i="1"/>
  <c r="AU13" i="1"/>
  <c r="B14" i="1" l="1"/>
  <c r="B15" i="1" l="1"/>
  <c r="B16" i="1" s="1"/>
  <c r="B17" i="1" s="1"/>
  <c r="B18" i="1" s="1"/>
  <c r="B19" i="1" s="1"/>
  <c r="B20" i="1" s="1"/>
  <c r="B21" i="1" s="1"/>
  <c r="B22" i="1" s="1"/>
  <c r="B23" i="1" s="1"/>
  <c r="B24" i="1" l="1"/>
  <c r="B25" i="1" s="1"/>
  <c r="B26" i="1" s="1"/>
  <c r="B27" i="1" s="1"/>
  <c r="X2" i="1"/>
  <c r="AT10" i="1" l="1"/>
  <c r="AT11" i="1" s="1"/>
  <c r="AT12" i="1" s="1"/>
  <c r="AR10" i="1"/>
  <c r="AR11" i="1" s="1"/>
  <c r="AR12" i="1" s="1"/>
  <c r="AS10" i="1"/>
  <c r="AS11" i="1" s="1"/>
  <c r="AS12" i="1" s="1"/>
  <c r="B28" i="1"/>
  <c r="B29"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5" i="1" l="1"/>
  <c r="AW22" i="1"/>
  <c r="AW14" i="1"/>
  <c r="AW27" i="1"/>
  <c r="AW21" i="1"/>
  <c r="AW20" i="1"/>
  <c r="AW24" i="1"/>
  <c r="AW25" i="1"/>
  <c r="AW23" i="1"/>
  <c r="AW13" i="1"/>
  <c r="AW17" i="1"/>
  <c r="AW29" i="1"/>
  <c r="AW19" i="1"/>
  <c r="AW18" i="1"/>
  <c r="AW28" i="1"/>
  <c r="AW16" i="1"/>
  <c r="AW26" i="1"/>
</calcChain>
</file>

<file path=xl/sharedStrings.xml><?xml version="1.0" encoding="utf-8"?>
<sst xmlns="http://schemas.openxmlformats.org/spreadsheetml/2006/main" count="371" uniqueCount="187">
  <si>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</si>
  <si>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</si>
  <si>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</si>
  <si>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</si>
  <si>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</si>
  <si>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</si>
  <si>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</si>
  <si>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</si>
  <si>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</si>
  <si>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</si>
  <si>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</si>
  <si>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</si>
  <si>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</si>
  <si>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</si>
  <si>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</si>
  <si>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</si>
  <si>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</si>
  <si>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</si>
  <si>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</si>
  <si>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</si>
  <si>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</si>
  <si>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</si>
  <si>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</si>
  <si>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</si>
  <si>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</si>
  <si>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</si>
  <si>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</si>
  <si>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</si>
  <si>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</si>
  <si>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</si>
  <si>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</si>
  <si>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</si>
  <si>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</si>
  <si>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</si>
  <si>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</si>
  <si>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</si>
  <si>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</si>
  <si>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</si>
  <si>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</si>
  <si>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</si>
  <si>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</si>
  <si>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</si>
  <si>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</si>
  <si>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</si>
  <si>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</si>
  <si>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</si>
  <si>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</si>
  <si>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</si>
  <si>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</si>
  <si>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</si>
  <si>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</si>
  <si>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</si>
  <si>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</si>
  <si>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</si>
  <si>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</si>
  <si>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</si>
  <si>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</si>
  <si>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</si>
  <si>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</si>
  <si>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</si>
  <si>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</si>
  <si>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</si>
  <si>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</si>
  <si>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</si>
  <si>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</si>
  <si>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</si>
  <si>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</si>
  <si>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</si>
  <si>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</si>
  <si>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</si>
  <si>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</si>
  <si>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</si>
  <si>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</si>
  <si>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</si>
  <si>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</si>
  <si>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</si>
  <si>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</si>
  <si>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</si>
  <si>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</si>
  <si>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</si>
  <si>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</si>
  <si>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</si>
  <si>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</si>
  <si>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</si>
  <si>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</si>
  <si>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</si>
  <si>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</si>
  <si>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</si>
  <si>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</si>
  <si>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</si>
  <si>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</si>
  <si>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</si>
  <si>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</si>
  <si>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</si>
  <si>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</si>
  <si>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</si>
  <si>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</si>
  <si>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</si>
  <si>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</si>
  <si>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</si>
  <si>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</si>
  <si>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</si>
  <si>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</si>
  <si>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</si>
  <si>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</si>
  <si>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</si>
  <si>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</si>
  <si>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</si>
  <si>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</si>
  <si>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</si>
  <si>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</si>
  <si>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</si>
  <si>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</si>
  <si>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</si>
  <si>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</si>
  <si>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</si>
  <si>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</si>
  <si>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</si>
  <si>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</si>
  <si>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</si>
  <si>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</si>
  <si>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</si>
  <si>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</si>
  <si>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</si>
  <si>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</si>
  <si>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</si>
  <si>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</si>
  <si>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</si>
  <si>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</si>
  <si>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</si>
  <si>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</si>
  <si>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</si>
  <si>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</si>
  <si>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</si>
  <si>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</si>
  <si>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</si>
  <si>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</si>
  <si>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</si>
  <si>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</si>
  <si>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</si>
  <si>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</si>
  <si>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</si>
  <si>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</si>
  <si>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</si>
  <si>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</si>
  <si>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</si>
  <si>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</si>
  <si>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</si>
  <si>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</si>
  <si>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</si>
  <si>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</si>
  <si>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</si>
  <si>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</si>
  <si>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</si>
  <si>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</si>
  <si>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</si>
  <si>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</si>
  <si>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</si>
  <si>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</si>
  <si>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</si>
  <si>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</si>
  <si>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</si>
  <si>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</si>
  <si>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</si>
  <si>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</si>
  <si>
    <t>実績</t>
  </si>
  <si>
    <t>ー</t>
    <phoneticPr fontId="1"/>
  </si>
  <si>
    <t>※管理者が訪問介護員等を兼務する場合は、職種ごとに記入してください。</t>
    <rPh sb="1" eb="4">
      <t>カンリシャ</t>
    </rPh>
    <rPh sb="5" eb="7">
      <t>ホウモン</t>
    </rPh>
    <rPh sb="7" eb="9">
      <t>カイゴ</t>
    </rPh>
    <rPh sb="9" eb="10">
      <t>イン</t>
    </rPh>
    <rPh sb="10" eb="11">
      <t>トウ</t>
    </rPh>
    <rPh sb="12" eb="14">
      <t>ケンム</t>
    </rPh>
    <rPh sb="16" eb="18">
      <t>バアイ</t>
    </rPh>
    <rPh sb="20" eb="22">
      <t>ショクシュ</t>
    </rPh>
    <rPh sb="25" eb="27">
      <t>キニュウ</t>
    </rPh>
    <phoneticPr fontId="1"/>
  </si>
  <si>
    <t>○○　A郞</t>
    <phoneticPr fontId="1"/>
  </si>
  <si>
    <t>訪問介護員と兼務</t>
    <rPh sb="0" eb="2">
      <t>ホウモン</t>
    </rPh>
    <rPh sb="2" eb="4">
      <t>カイゴ</t>
    </rPh>
    <rPh sb="4" eb="5">
      <t>イン</t>
    </rPh>
    <rPh sb="6" eb="8">
      <t>ケンム</t>
    </rPh>
    <phoneticPr fontId="1"/>
  </si>
  <si>
    <t>管理者と兼務</t>
    <phoneticPr fontId="1"/>
  </si>
  <si>
    <t>B</t>
  </si>
  <si>
    <t xml:space="preserve">【留意事項】
</t>
    <phoneticPr fontId="1"/>
  </si>
  <si>
    <t xml:space="preserve">・従業者の入力行が足りない場合は、適宜、行を追加してください。その際、計算式及びプルダウンの設定に支障をきたさないよう留意してください。
</t>
    <phoneticPr fontId="1"/>
  </si>
  <si>
    <t xml:space="preserve">・「従業者の勤務の体制及び勤務形態一覧表」（参考様式）には計算式を設定していますが、入力の補助を目的とするものですので、結果については作成者の責任にてご確認ください。
</t>
    <phoneticPr fontId="1"/>
  </si>
  <si>
    <t xml:space="preserve">・必要項目を満たしていれば、各事業所で使用するシフト表等をもって代替書類として差し支えありません。
</t>
    <phoneticPr fontId="1"/>
  </si>
  <si>
    <t>　(1) 「暦月」を選択してください。</t>
    <rPh sb="6" eb="7">
      <t>レキ</t>
    </rPh>
    <rPh sb="7" eb="8">
      <t>ツキ</t>
    </rPh>
    <rPh sb="10" eb="12">
      <t>センタク</t>
    </rPh>
    <phoneticPr fontId="1"/>
  </si>
  <si>
    <t>　(2) 「実績」を選択してください。</t>
    <rPh sb="6" eb="8">
      <t>ジッセキ</t>
    </rPh>
    <rPh sb="10" eb="12">
      <t>センタク</t>
    </rPh>
    <phoneticPr fontId="1"/>
  </si>
  <si>
    <r>
      <t>　　　　　したがって、勤務形態「</t>
    </r>
    <r>
      <rPr>
        <sz val="11"/>
        <rFont val="Calibri"/>
        <family val="2"/>
      </rPr>
      <t>A</t>
    </r>
    <r>
      <rPr>
        <sz val="11"/>
        <rFont val="游ゴシック"/>
        <family val="3"/>
        <charset val="128"/>
        <scheme val="minor"/>
      </rPr>
      <t>：常勤で専従」及び「</t>
    </r>
    <r>
      <rPr>
        <sz val="11"/>
        <rFont val="Calibri"/>
        <family val="2"/>
      </rPr>
      <t>B</t>
    </r>
    <r>
      <rPr>
        <sz val="11"/>
        <rFont val="游ゴシック"/>
        <family val="3"/>
        <charset val="128"/>
        <scheme val="minor"/>
      </rPr>
      <t>：常勤で兼務」については、実態に応じて「常勤換算の対象時間数」及び「常勤換算方法対象外の常勤の従業者の人数」を確認し、</t>
    </r>
    <phoneticPr fontId="1"/>
  </si>
  <si>
    <t>　(8) 従業者の職種ごとの1ヶ月分の勤務時間を入力してください。</t>
    <rPh sb="5" eb="8">
      <t>ジュウギョウシャ</t>
    </rPh>
    <rPh sb="9" eb="11">
      <t>ショクシュ</t>
    </rPh>
    <rPh sb="16" eb="17">
      <t>ゲツ</t>
    </rPh>
    <rPh sb="17" eb="18">
      <t>ブン</t>
    </rPh>
    <rPh sb="19" eb="21">
      <t>キンム</t>
    </rPh>
    <rPh sb="21" eb="23">
      <t>ジカン</t>
    </rPh>
    <rPh sb="24" eb="26">
      <t>ニュウリョク</t>
    </rPh>
    <phoneticPr fontId="1"/>
  </si>
  <si>
    <t>　(11) 他の事業所・施設との兼務がある場合は、兼務先の事業所・施設の名称、兼務する職務の内容について記入してください。</t>
    <rPh sb="6" eb="7">
      <t>ホカ</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9" eb="41">
      <t>ケンム</t>
    </rPh>
    <rPh sb="43" eb="45">
      <t>ショクム</t>
    </rPh>
    <rPh sb="46" eb="48">
      <t>ナイヨウ</t>
    </rPh>
    <rPh sb="52" eb="54">
      <t>キニュウ</t>
    </rPh>
    <phoneticPr fontId="1"/>
  </si>
  <si>
    <t>（12）勤務
開始年月日</t>
    <rPh sb="4" eb="6">
      <t>キンム</t>
    </rPh>
    <rPh sb="7" eb="9">
      <t>カイシ</t>
    </rPh>
    <rPh sb="9" eb="12">
      <t>ネンガッピ</t>
    </rPh>
    <phoneticPr fontId="2"/>
  </si>
  <si>
    <t>(13)サービス提供責任者の配置基準（前３か月の利用者数）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</si>
  <si>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(14)【任意入力】人員基準の確認（訪問介護員）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</si>
  <si>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</si>
  <si>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(14)【任意入力】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</si>
  <si>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(12) 従業者が事業所で勤務を開始した日を入力してください。</t>
    <rPh sb="10" eb="13">
      <t>ジギョウショ</t>
    </rPh>
    <rPh sb="14" eb="16">
      <t>キンム</t>
    </rPh>
    <rPh sb="17" eb="19">
      <t>カイシ</t>
    </rPh>
    <rPh sb="21" eb="22">
      <t>ヒ</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</si>
</sst>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color theme="1"/>
      <name val="游ゴシック"/>
      <family val="2"/>
      <charset val="128"/>
      <scheme val="minor"/>
    </font>
    <font>
      <sz val="14"/>
      <name val="HGSｺﾞｼｯｸM"/>
      <family val="3"/>
      <charset val="128"/>
    </font>
    <font>
      <sz val="14"/>
      <color rgb="FFFF0000"/>
      <name val="HGSｺﾞｼｯｸM"/>
      <family val="3"/>
      <charset val="128"/>
    </font>
    <font>
      <sz val="16"/>
      <color theme="1"/>
      <name val="游ゴシック"/>
      <family val="2"/>
      <charset val="128"/>
      <scheme val="minor"/>
    </font>
    <font>
      <sz val="11"/>
      <name val="游ゴシック"/>
      <family val="3"/>
      <charset val="128"/>
      <scheme val="minor"/>
    </font>
    <font>
      <sz val="1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1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vertical="center" textRotation="90"/>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3"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3"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0" fontId="13"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Continuous" vertical="center"/>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Continuous"/>
    </xf>
    <xf numFmtId="0" fontId="13" fillId="0" borderId="31" xfId="0" applyFont="1" applyFill="1" applyBorder="1" applyAlignment="1" applyProtection="1">
      <alignment horizontal="centerContinuous" vertical="center"/>
    </xf>
    <xf numFmtId="0" fontId="13" fillId="0" borderId="31"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left" vertical="center"/>
    </xf>
    <xf numFmtId="181" fontId="13"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177" fontId="13" fillId="3" borderId="0" xfId="1"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14" fillId="0" borderId="0" xfId="0" applyFont="1" applyFill="1" applyBorder="1" applyAlignment="1" applyProtection="1">
      <alignment vertical="center"/>
    </xf>
    <xf numFmtId="0" fontId="13" fillId="3" borderId="0" xfId="0" applyFont="1" applyFill="1" applyBorder="1" applyAlignment="1" applyProtection="1">
      <alignment horizontal="righ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justify" vertical="center" wrapText="1"/>
    </xf>
    <xf numFmtId="182" fontId="13" fillId="0" borderId="0" xfId="0" applyNumberFormat="1" applyFont="1" applyFill="1" applyAlignment="1" applyProtection="1">
      <alignment vertical="center"/>
    </xf>
    <xf numFmtId="182" fontId="13" fillId="0" borderId="0" xfId="0" applyNumberFormat="1" applyFont="1" applyFill="1" applyBorder="1" applyAlignment="1" applyProtection="1">
      <alignment vertical="center"/>
    </xf>
    <xf numFmtId="0" fontId="13" fillId="0" borderId="31"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15" fillId="3" borderId="0" xfId="0" applyFont="1" applyFill="1">
      <alignment vertical="center"/>
    </xf>
    <xf numFmtId="0" fontId="15" fillId="3" borderId="10" xfId="0" applyFont="1" applyFill="1" applyBorder="1" applyAlignment="1">
      <alignment horizontal="center" vertical="center"/>
    </xf>
    <xf numFmtId="0" fontId="15" fillId="3" borderId="10" xfId="0" applyFont="1" applyFill="1" applyBorder="1">
      <alignment vertical="center"/>
    </xf>
    <xf numFmtId="0" fontId="15"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5" fillId="3" borderId="51" xfId="0" applyFont="1" applyFill="1" applyBorder="1">
      <alignment vertical="center"/>
    </xf>
    <xf numFmtId="0" fontId="15"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5"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5" fillId="3" borderId="18" xfId="0" applyFont="1" applyFill="1" applyBorder="1">
      <alignment vertical="center"/>
    </xf>
    <xf numFmtId="0" fontId="7" fillId="3" borderId="18" xfId="0" applyFont="1" applyFill="1" applyBorder="1">
      <alignment vertical="center"/>
    </xf>
    <xf numFmtId="0" fontId="15"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16" fillId="3" borderId="0" xfId="0" applyFont="1" applyFill="1" applyAlignment="1">
      <alignment horizontal="left" vertical="center"/>
    </xf>
    <xf numFmtId="0" fontId="16" fillId="0" borderId="0" xfId="0" applyFont="1" applyAlignment="1">
      <alignment horizontal="left" vertical="center"/>
    </xf>
    <xf numFmtId="14" fontId="13" fillId="4" borderId="54" xfId="0" applyNumberFormat="1" applyFont="1" applyFill="1" applyBorder="1" applyAlignment="1" applyProtection="1">
      <alignment horizontal="right" vertical="center" wrapText="1"/>
      <protection locked="0"/>
    </xf>
    <xf numFmtId="14" fontId="13" fillId="4" borderId="39" xfId="0" applyNumberFormat="1" applyFont="1" applyFill="1" applyBorder="1" applyAlignment="1" applyProtection="1">
      <alignment horizontal="right" vertical="center" wrapText="1"/>
      <protection locked="0"/>
    </xf>
    <xf numFmtId="14" fontId="13" fillId="4" borderId="55" xfId="0" applyNumberFormat="1" applyFont="1" applyFill="1" applyBorder="1" applyAlignment="1" applyProtection="1">
      <alignment horizontal="right" vertical="center" wrapText="1"/>
      <protection locked="0"/>
    </xf>
    <xf numFmtId="0" fontId="13" fillId="0" borderId="4"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182" fontId="13" fillId="0" borderId="13" xfId="0" applyNumberFormat="1" applyFont="1" applyFill="1" applyBorder="1" applyAlignment="1" applyProtection="1">
      <alignment horizontal="center" vertical="center"/>
    </xf>
    <xf numFmtId="182" fontId="13" fillId="0" borderId="24" xfId="0" applyNumberFormat="1" applyFont="1" applyFill="1" applyBorder="1" applyAlignment="1" applyProtection="1">
      <alignment horizontal="center" vertical="center"/>
    </xf>
    <xf numFmtId="182" fontId="13" fillId="0" borderId="12"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176" fontId="13" fillId="0" borderId="24" xfId="0" applyNumberFormat="1" applyFont="1" applyFill="1" applyBorder="1" applyAlignment="1" applyProtection="1">
      <alignment horizontal="center" vertical="center"/>
    </xf>
    <xf numFmtId="176" fontId="13" fillId="0" borderId="12" xfId="0" applyNumberFormat="1" applyFont="1" applyFill="1" applyBorder="1" applyAlignment="1" applyProtection="1">
      <alignment horizontal="center" vertical="center"/>
    </xf>
    <xf numFmtId="179" fontId="13" fillId="3" borderId="13" xfId="0" applyNumberFormat="1" applyFont="1" applyFill="1" applyBorder="1" applyAlignment="1" applyProtection="1">
      <alignment horizontal="center" vertical="center"/>
    </xf>
    <xf numFmtId="179" fontId="13" fillId="3" borderId="24" xfId="0" applyNumberFormat="1" applyFont="1" applyFill="1" applyBorder="1" applyAlignment="1" applyProtection="1">
      <alignment horizontal="center" vertical="center"/>
    </xf>
    <xf numFmtId="179" fontId="13" fillId="3" borderId="12" xfId="0" applyNumberFormat="1"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177" fontId="13"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13" xfId="0" applyFont="1" applyFill="1" applyBorder="1" applyAlignment="1" applyProtection="1">
      <alignment horizontal="right" vertical="center"/>
    </xf>
    <xf numFmtId="0" fontId="13" fillId="0" borderId="12" xfId="0" applyFont="1" applyFill="1" applyBorder="1" applyAlignment="1" applyProtection="1">
      <alignment horizontal="right" vertical="center"/>
    </xf>
    <xf numFmtId="177" fontId="13" fillId="0" borderId="13" xfId="1" applyNumberFormat="1" applyFont="1" applyFill="1" applyBorder="1" applyAlignment="1" applyProtection="1">
      <alignment horizontal="right" vertical="center"/>
    </xf>
    <xf numFmtId="177" fontId="13" fillId="0" borderId="12" xfId="1" applyNumberFormat="1" applyFont="1" applyFill="1" applyBorder="1" applyAlignment="1" applyProtection="1">
      <alignment horizontal="right" vertical="center"/>
    </xf>
    <xf numFmtId="176" fontId="13" fillId="3" borderId="13" xfId="0" applyNumberFormat="1" applyFont="1" applyFill="1" applyBorder="1" applyAlignment="1" applyProtection="1">
      <alignment horizontal="center" vertical="center"/>
    </xf>
    <xf numFmtId="176" fontId="13" fillId="3" borderId="12" xfId="0" applyNumberFormat="1" applyFont="1" applyFill="1" applyBorder="1" applyAlignment="1" applyProtection="1">
      <alignment horizontal="center" vertical="center"/>
    </xf>
    <xf numFmtId="0" fontId="13" fillId="2" borderId="13"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176" fontId="13" fillId="3" borderId="0" xfId="0" applyNumberFormat="1" applyFont="1" applyFill="1" applyBorder="1" applyAlignment="1" applyProtection="1">
      <alignment horizontal="center" vertical="center"/>
    </xf>
    <xf numFmtId="182" fontId="13" fillId="0" borderId="10"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right" vertical="center"/>
    </xf>
    <xf numFmtId="176" fontId="13" fillId="0" borderId="12" xfId="0" applyNumberFormat="1" applyFont="1" applyFill="1" applyBorder="1" applyAlignment="1" applyProtection="1">
      <alignment horizontal="right" vertical="center"/>
    </xf>
    <xf numFmtId="0" fontId="7" fillId="2" borderId="10" xfId="0" applyFont="1" applyFill="1" applyBorder="1" applyAlignment="1" applyProtection="1">
      <alignment horizontal="center" vertical="center"/>
      <protection locked="0"/>
    </xf>
    <xf numFmtId="0" fontId="13" fillId="3" borderId="0" xfId="0" applyFont="1" applyFill="1" applyBorder="1" applyAlignment="1" applyProtection="1">
      <alignment horizontal="right" vertical="center"/>
    </xf>
    <xf numFmtId="176" fontId="13" fillId="3" borderId="0" xfId="0" applyNumberFormat="1" applyFont="1" applyFill="1" applyBorder="1" applyAlignment="1" applyProtection="1">
      <alignment horizontal="right" vertical="center"/>
    </xf>
    <xf numFmtId="177" fontId="13"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82" fontId="13" fillId="4" borderId="10" xfId="1" applyNumberFormat="1" applyFont="1" applyFill="1" applyBorder="1" applyAlignment="1" applyProtection="1">
      <alignment horizontal="right" vertical="center"/>
      <protection locked="0"/>
    </xf>
    <xf numFmtId="182" fontId="13" fillId="3" borderId="13" xfId="0" applyNumberFormat="1" applyFont="1" applyFill="1" applyBorder="1" applyAlignment="1" applyProtection="1">
      <alignment horizontal="center" vertical="center"/>
    </xf>
    <xf numFmtId="182" fontId="13" fillId="3" borderId="12" xfId="0" applyNumberFormat="1" applyFont="1" applyFill="1" applyBorder="1" applyAlignment="1" applyProtection="1">
      <alignment horizontal="center" vertical="center"/>
    </xf>
    <xf numFmtId="180" fontId="13" fillId="3" borderId="13" xfId="0" applyNumberFormat="1" applyFont="1" applyFill="1" applyBorder="1" applyAlignment="1" applyProtection="1">
      <alignment horizontal="center" vertical="center"/>
    </xf>
    <xf numFmtId="180" fontId="13" fillId="3" borderId="24" xfId="0" applyNumberFormat="1" applyFont="1" applyFill="1" applyBorder="1" applyAlignment="1" applyProtection="1">
      <alignment horizontal="center" vertical="center"/>
    </xf>
    <xf numFmtId="180" fontId="13" fillId="3" borderId="12" xfId="0" applyNumberFormat="1" applyFont="1" applyFill="1" applyBorder="1" applyAlignment="1" applyProtection="1">
      <alignment horizontal="center" vertical="center"/>
    </xf>
    <xf numFmtId="178" fontId="13" fillId="0" borderId="13" xfId="0" applyNumberFormat="1" applyFont="1" applyFill="1" applyBorder="1" applyAlignment="1" applyProtection="1">
      <alignment horizontal="center" vertical="center"/>
    </xf>
    <xf numFmtId="178" fontId="13" fillId="0"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4" fillId="0" borderId="0" xfId="0" applyFont="1" applyFill="1" applyBorder="1" applyAlignment="1" applyProtection="1">
      <alignment horizontal="center" vertical="center" wrapText="1"/>
    </xf>
    <xf numFmtId="181" fontId="13"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182" fontId="13" fillId="0" borderId="10" xfId="1" applyNumberFormat="1" applyFont="1" applyFill="1" applyBorder="1" applyAlignment="1" applyProtection="1">
      <alignment horizontal="right" vertical="center"/>
    </xf>
    <xf numFmtId="0" fontId="13" fillId="0" borderId="7"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177" fontId="13" fillId="4" borderId="13" xfId="1" applyNumberFormat="1" applyFont="1" applyFill="1" applyBorder="1" applyAlignment="1" applyProtection="1">
      <alignment horizontal="right" vertical="center"/>
      <protection locked="0"/>
    </xf>
    <xf numFmtId="177" fontId="13" fillId="4" borderId="12" xfId="1" applyNumberFormat="1" applyFont="1" applyFill="1" applyBorder="1" applyAlignment="1" applyProtection="1">
      <alignment horizontal="right" vertical="center"/>
      <protection locked="0"/>
    </xf>
    <xf numFmtId="176" fontId="13" fillId="4" borderId="13" xfId="0" applyNumberFormat="1" applyFont="1" applyFill="1" applyBorder="1" applyAlignment="1" applyProtection="1">
      <alignment horizontal="right" vertical="center"/>
      <protection locked="0"/>
    </xf>
    <xf numFmtId="176" fontId="13" fillId="4" borderId="12" xfId="0" applyNumberFormat="1" applyFont="1" applyFill="1" applyBorder="1" applyAlignment="1" applyProtection="1">
      <alignment horizontal="right" vertical="center"/>
      <protection locked="0"/>
    </xf>
    <xf numFmtId="0" fontId="13" fillId="4" borderId="13" xfId="0" applyFont="1" applyFill="1" applyBorder="1" applyAlignment="1" applyProtection="1">
      <alignment horizontal="right" vertical="center"/>
      <protection locked="0"/>
    </xf>
    <xf numFmtId="0" fontId="13" fillId="4" borderId="12" xfId="0" applyFont="1" applyFill="1" applyBorder="1" applyAlignment="1" applyProtection="1">
      <alignment horizontal="right" vertical="center"/>
      <protection locked="0"/>
    </xf>
    <xf numFmtId="0" fontId="13" fillId="3" borderId="0" xfId="0" applyFont="1" applyFill="1" applyBorder="1" applyAlignment="1" applyProtection="1">
      <alignment horizontal="center" vertical="center" wrapText="1"/>
    </xf>
    <xf numFmtId="0" fontId="13" fillId="0" borderId="31" xfId="0" applyFont="1" applyFill="1" applyBorder="1" applyAlignment="1" applyProtection="1">
      <alignment horizontal="right"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176" fontId="13" fillId="0" borderId="10" xfId="0" applyNumberFormat="1" applyFont="1" applyFill="1" applyBorder="1" applyAlignment="1" applyProtection="1">
      <alignment horizontal="center" vertical="center"/>
    </xf>
    <xf numFmtId="182" fontId="13" fillId="0" borderId="13" xfId="0" applyNumberFormat="1" applyFont="1" applyFill="1" applyBorder="1" applyAlignment="1" applyProtection="1">
      <alignment horizontal="right" vertical="center"/>
    </xf>
    <xf numFmtId="182" fontId="13" fillId="0" borderId="12" xfId="0" applyNumberFormat="1" applyFont="1" applyFill="1" applyBorder="1" applyAlignment="1" applyProtection="1">
      <alignment horizontal="right" vertical="center"/>
    </xf>
    <xf numFmtId="182" fontId="13" fillId="0" borderId="13" xfId="1" applyNumberFormat="1" applyFont="1" applyFill="1" applyBorder="1" applyAlignment="1" applyProtection="1">
      <alignment horizontal="right" vertical="center"/>
    </xf>
    <xf numFmtId="182" fontId="13" fillId="0" borderId="12" xfId="1" applyNumberFormat="1" applyFont="1" applyFill="1" applyBorder="1" applyAlignment="1" applyProtection="1">
      <alignment horizontal="right" vertical="center"/>
    </xf>
    <xf numFmtId="182" fontId="13" fillId="4" borderId="13" xfId="0" applyNumberFormat="1" applyFont="1" applyFill="1" applyBorder="1" applyAlignment="1" applyProtection="1">
      <alignment horizontal="right" vertical="center"/>
      <protection locked="0"/>
    </xf>
    <xf numFmtId="182" fontId="13" fillId="4" borderId="12" xfId="0" applyNumberFormat="1" applyFont="1" applyFill="1" applyBorder="1" applyAlignment="1" applyProtection="1">
      <alignment horizontal="right" vertical="center"/>
      <protection locked="0"/>
    </xf>
    <xf numFmtId="182" fontId="13" fillId="4" borderId="13" xfId="1" applyNumberFormat="1" applyFont="1" applyFill="1" applyBorder="1" applyAlignment="1" applyProtection="1">
      <alignment horizontal="right" vertical="center"/>
      <protection locked="0"/>
    </xf>
    <xf numFmtId="182" fontId="13"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178" fontId="13" fillId="0" borderId="10" xfId="0" applyNumberFormat="1"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15" fillId="3" borderId="43" xfId="0" applyFont="1" applyFill="1" applyBorder="1" applyAlignment="1">
      <alignment horizontal="center" vertical="center"/>
    </xf>
    <xf numFmtId="0" fontId="15" fillId="3" borderId="44"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5"/>
  <sheetViews>
    <sheetView showGridLines="0" tabSelected="1" view="pageBreakPreview" zoomScale="60" zoomScaleNormal="55" workbookViewId="0">
      <selection activeCell="B1" sqref="B1"/>
    </sheetView>
  </sheetViews>
  <sheetFormatPr defaultColWidth="4.5" defaultRowHeight="20.25" customHeight="1" x14ac:dyDescent="0.4"/>
  <cols>
    <col min="1" max="1" width="1.375" style="5" customWidth="1"/>
    <col min="2" max="56" width="5.625" style="5" customWidth="1"/>
    <col min="57" max="57" width="15.75" style="5" customWidth="1"/>
    <col min="58" max="16384" width="4.5" style="5"/>
  </cols>
  <sheetData>
    <row r="1" spans="1:57" s="9" customFormat="1" ht="20.25" customHeight="1" x14ac:dyDescent="0.4">
      <c r="A1" s="26"/>
      <c r="B1" s="26"/>
      <c r="C1" s="27" t="s">
        <v>163</v>
      </c>
      <c r="D1" s="27"/>
      <c r="E1" s="26"/>
      <c r="F1" s="26"/>
      <c r="G1" s="28" t="s">
        <v>16</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19</v>
      </c>
      <c r="AL1" s="29" t="s">
        <v>17</v>
      </c>
      <c r="AM1" s="204" t="s">
        <v>113</v>
      </c>
      <c r="AN1" s="204"/>
      <c r="AO1" s="204"/>
      <c r="AP1" s="204"/>
      <c r="AQ1" s="204"/>
      <c r="AR1" s="204"/>
      <c r="AS1" s="204"/>
      <c r="AT1" s="204"/>
      <c r="AU1" s="204"/>
      <c r="AV1" s="204"/>
      <c r="AW1" s="204"/>
      <c r="AX1" s="204"/>
      <c r="AY1" s="204"/>
      <c r="AZ1" s="204"/>
      <c r="BA1" s="204"/>
      <c r="BB1" s="30" t="s">
        <v>0</v>
      </c>
      <c r="BC1" s="26"/>
      <c r="BD1" s="26"/>
    </row>
    <row r="2" spans="1:57" s="3" customFormat="1" ht="20.25" customHeight="1" x14ac:dyDescent="0.4">
      <c r="A2" s="31"/>
      <c r="B2" s="31"/>
      <c r="C2" s="31"/>
      <c r="D2" s="28"/>
      <c r="E2" s="31"/>
      <c r="F2" s="31"/>
      <c r="G2" s="31"/>
      <c r="H2" s="28"/>
      <c r="I2" s="29"/>
      <c r="J2" s="29"/>
      <c r="K2" s="29"/>
      <c r="L2" s="29"/>
      <c r="M2" s="29"/>
      <c r="N2" s="31"/>
      <c r="O2" s="31"/>
      <c r="P2" s="31"/>
      <c r="Q2" s="31"/>
      <c r="R2" s="31"/>
      <c r="S2" s="31"/>
      <c r="T2" s="29" t="s">
        <v>20</v>
      </c>
      <c r="U2" s="206">
        <v>6</v>
      </c>
      <c r="V2" s="206"/>
      <c r="W2" s="29" t="s">
        <v>17</v>
      </c>
      <c r="X2" s="205">
        <f>IF(U2=0,"",YEAR(DATE(2018+U2,1,1)))</f>
        <v>2024</v>
      </c>
      <c r="Y2" s="205"/>
      <c r="Z2" s="31" t="s">
        <v>21</v>
      </c>
      <c r="AA2" s="31" t="s">
        <v>22</v>
      </c>
      <c r="AB2" s="206">
        <v>4</v>
      </c>
      <c r="AC2" s="206"/>
      <c r="AD2" s="31" t="s">
        <v>23</v>
      </c>
      <c r="AE2" s="31"/>
      <c r="AF2" s="31"/>
      <c r="AG2" s="31"/>
      <c r="AH2" s="31"/>
      <c r="AI2" s="31"/>
      <c r="AJ2" s="30"/>
      <c r="AK2" s="29" t="s">
        <v>18</v>
      </c>
      <c r="AL2" s="29" t="s">
        <v>17</v>
      </c>
      <c r="AM2" s="206"/>
      <c r="AN2" s="206"/>
      <c r="AO2" s="206"/>
      <c r="AP2" s="206"/>
      <c r="AQ2" s="206"/>
      <c r="AR2" s="206"/>
      <c r="AS2" s="206"/>
      <c r="AT2" s="206"/>
      <c r="AU2" s="206"/>
      <c r="AV2" s="206"/>
      <c r="AW2" s="206"/>
      <c r="AX2" s="206"/>
      <c r="AY2" s="206"/>
      <c r="AZ2" s="206"/>
      <c r="BA2" s="206"/>
      <c r="BB2" s="30" t="s">
        <v>0</v>
      </c>
      <c r="BC2" s="29"/>
      <c r="BD2" s="29"/>
      <c r="BE2" s="4"/>
    </row>
    <row r="3" spans="1:57" s="3" customFormat="1" ht="20.25" customHeight="1" x14ac:dyDescent="0.4">
      <c r="A3" s="31"/>
      <c r="B3" s="31"/>
      <c r="C3" s="31"/>
      <c r="D3" s="28"/>
      <c r="E3" s="31"/>
      <c r="F3" s="31"/>
      <c r="G3" s="31"/>
      <c r="H3" s="28"/>
      <c r="I3" s="29"/>
      <c r="J3" s="29"/>
      <c r="K3" s="29"/>
      <c r="L3" s="29"/>
      <c r="M3" s="29"/>
      <c r="N3" s="31"/>
      <c r="O3" s="31"/>
      <c r="P3" s="31"/>
      <c r="Q3" s="31"/>
      <c r="R3" s="31"/>
      <c r="S3" s="31"/>
      <c r="T3" s="32"/>
      <c r="U3" s="34"/>
      <c r="V3" s="34"/>
      <c r="W3" s="35"/>
      <c r="X3" s="34"/>
      <c r="Y3" s="34"/>
      <c r="Z3" s="36"/>
      <c r="AA3" s="36"/>
      <c r="AB3" s="34"/>
      <c r="AC3" s="34"/>
      <c r="AD3" s="33"/>
      <c r="AE3" s="31"/>
      <c r="AF3" s="31"/>
      <c r="AG3" s="31"/>
      <c r="AH3" s="31"/>
      <c r="AI3" s="31"/>
      <c r="AJ3" s="30"/>
      <c r="AK3" s="29"/>
      <c r="AL3" s="29"/>
      <c r="AM3" s="37"/>
      <c r="AN3" s="37"/>
      <c r="AO3" s="37"/>
      <c r="AP3" s="37"/>
      <c r="AQ3" s="37"/>
      <c r="AR3" s="37"/>
      <c r="AS3" s="37"/>
      <c r="AT3" s="37"/>
      <c r="AU3" s="37"/>
      <c r="AV3" s="37"/>
      <c r="AW3" s="37"/>
      <c r="AX3" s="37"/>
      <c r="AY3" s="38" t="s">
        <v>108</v>
      </c>
      <c r="AZ3" s="178" t="s">
        <v>164</v>
      </c>
      <c r="BA3" s="178"/>
      <c r="BB3" s="178"/>
      <c r="BC3" s="178"/>
      <c r="BD3" s="29"/>
      <c r="BE3" s="4"/>
    </row>
    <row r="4" spans="1:57" s="3" customFormat="1" ht="20.25" customHeight="1" x14ac:dyDescent="0.4">
      <c r="A4" s="31"/>
      <c r="B4" s="39"/>
      <c r="C4" s="39"/>
      <c r="D4" s="39"/>
      <c r="E4" s="39"/>
      <c r="F4" s="39"/>
      <c r="G4" s="39"/>
      <c r="H4" s="39"/>
      <c r="I4" s="39"/>
      <c r="J4" s="40"/>
      <c r="K4" s="41"/>
      <c r="L4" s="41"/>
      <c r="M4" s="41"/>
      <c r="N4" s="41"/>
      <c r="O4" s="41"/>
      <c r="P4" s="42"/>
      <c r="Q4" s="41"/>
      <c r="R4" s="41"/>
      <c r="S4" s="43"/>
      <c r="T4" s="31"/>
      <c r="U4" s="31"/>
      <c r="V4" s="31"/>
      <c r="W4" s="31"/>
      <c r="X4" s="31"/>
      <c r="Y4" s="31"/>
      <c r="Z4" s="36"/>
      <c r="AA4" s="36"/>
      <c r="AB4" s="34"/>
      <c r="AC4" s="34"/>
      <c r="AD4" s="33"/>
      <c r="AE4" s="31"/>
      <c r="AF4" s="31"/>
      <c r="AG4" s="31"/>
      <c r="AH4" s="31"/>
      <c r="AI4" s="31"/>
      <c r="AJ4" s="30"/>
      <c r="AK4" s="29"/>
      <c r="AL4" s="29"/>
      <c r="AM4" s="37"/>
      <c r="AN4" s="37"/>
      <c r="AO4" s="37"/>
      <c r="AP4" s="37"/>
      <c r="AQ4" s="37"/>
      <c r="AR4" s="37"/>
      <c r="AS4" s="37"/>
      <c r="AT4" s="37"/>
      <c r="AU4" s="37"/>
      <c r="AV4" s="37"/>
      <c r="AW4" s="37"/>
      <c r="AX4" s="37"/>
      <c r="AY4" s="38" t="s">
        <v>147</v>
      </c>
      <c r="AZ4" s="178" t="s">
        <v>165</v>
      </c>
      <c r="BA4" s="178"/>
      <c r="BB4" s="178"/>
      <c r="BC4" s="178"/>
      <c r="BD4" s="29"/>
      <c r="BE4" s="4"/>
    </row>
    <row r="5" spans="1:57" s="3" customFormat="1" ht="20.25" customHeight="1" x14ac:dyDescent="0.4">
      <c r="A5" s="31"/>
      <c r="B5" s="44"/>
      <c r="C5" s="44"/>
      <c r="D5" s="44"/>
      <c r="E5" s="44"/>
      <c r="F5" s="44"/>
      <c r="G5" s="44"/>
      <c r="H5" s="44"/>
      <c r="I5" s="44"/>
      <c r="J5" s="45"/>
      <c r="K5" s="46"/>
      <c r="L5" s="47"/>
      <c r="M5" s="47"/>
      <c r="N5" s="47"/>
      <c r="O5" s="47"/>
      <c r="P5" s="44"/>
      <c r="Q5" s="48"/>
      <c r="R5" s="48"/>
      <c r="S5" s="49"/>
      <c r="T5" s="31"/>
      <c r="U5" s="31"/>
      <c r="V5" s="31"/>
      <c r="W5" s="31"/>
      <c r="X5" s="31"/>
      <c r="Y5" s="31"/>
      <c r="Z5" s="36"/>
      <c r="AA5" s="36"/>
      <c r="AB5" s="34"/>
      <c r="AC5" s="34"/>
      <c r="AD5" s="50"/>
      <c r="AE5" s="50"/>
      <c r="AF5" s="50"/>
      <c r="AG5" s="50"/>
      <c r="AH5" s="31"/>
      <c r="AI5" s="31"/>
      <c r="AJ5" s="50" t="s">
        <v>80</v>
      </c>
      <c r="AK5" s="50"/>
      <c r="AL5" s="50"/>
      <c r="AM5" s="50"/>
      <c r="AN5" s="50"/>
      <c r="AO5" s="50"/>
      <c r="AP5" s="50"/>
      <c r="AQ5" s="50"/>
      <c r="AR5" s="39"/>
      <c r="AS5" s="39"/>
      <c r="AT5" s="51"/>
      <c r="AU5" s="50"/>
      <c r="AV5" s="211">
        <v>40</v>
      </c>
      <c r="AW5" s="212"/>
      <c r="AX5" s="51" t="s">
        <v>24</v>
      </c>
      <c r="AY5" s="50"/>
      <c r="AZ5" s="211">
        <v>160</v>
      </c>
      <c r="BA5" s="212"/>
      <c r="BB5" s="51" t="s">
        <v>128</v>
      </c>
      <c r="BC5" s="50"/>
      <c r="BD5" s="31"/>
      <c r="BE5" s="4"/>
    </row>
    <row r="6" spans="1:57" s="3" customFormat="1" ht="20.25" customHeight="1" x14ac:dyDescent="0.4">
      <c r="A6" s="31"/>
      <c r="B6" s="44"/>
      <c r="C6" s="44"/>
      <c r="D6" s="44"/>
      <c r="E6" s="44"/>
      <c r="F6" s="44"/>
      <c r="G6" s="44"/>
      <c r="H6" s="44"/>
      <c r="I6" s="44"/>
      <c r="J6" s="44"/>
      <c r="K6" s="52"/>
      <c r="L6" s="52"/>
      <c r="M6" s="52"/>
      <c r="N6" s="44"/>
      <c r="O6" s="53"/>
      <c r="P6" s="54"/>
      <c r="Q6" s="54"/>
      <c r="R6" s="55"/>
      <c r="S6" s="56"/>
      <c r="T6" s="31"/>
      <c r="U6" s="31"/>
      <c r="V6" s="31"/>
      <c r="W6" s="31"/>
      <c r="X6" s="31"/>
      <c r="Y6" s="31"/>
      <c r="Z6" s="36"/>
      <c r="AA6" s="36"/>
      <c r="AB6" s="34"/>
      <c r="AC6" s="34"/>
      <c r="AD6" s="57"/>
      <c r="AE6" s="26"/>
      <c r="AF6" s="26"/>
      <c r="AG6" s="26"/>
      <c r="AH6" s="31"/>
      <c r="AI6" s="31"/>
      <c r="AJ6" s="31"/>
      <c r="AK6" s="31"/>
      <c r="AL6" s="26"/>
      <c r="AM6" s="26"/>
      <c r="AN6" s="58"/>
      <c r="AO6" s="59"/>
      <c r="AP6" s="59"/>
      <c r="AQ6" s="60"/>
      <c r="AR6" s="60"/>
      <c r="AS6" s="60"/>
      <c r="AT6" s="60"/>
      <c r="AU6" s="60"/>
      <c r="AV6" s="60"/>
      <c r="AW6" s="50" t="s">
        <v>25</v>
      </c>
      <c r="AX6" s="50"/>
      <c r="AY6" s="50"/>
      <c r="AZ6" s="215">
        <f>DAY(EOMONTH(DATE(X2,AB2,1),0))</f>
        <v>30</v>
      </c>
      <c r="BA6" s="216"/>
      <c r="BB6" s="51" t="s">
        <v>26</v>
      </c>
      <c r="BC6" s="31"/>
      <c r="BD6" s="31"/>
      <c r="BE6" s="4"/>
    </row>
    <row r="7" spans="1:57" ht="20.25" customHeight="1" thickBot="1" x14ac:dyDescent="0.45">
      <c r="A7" s="61"/>
      <c r="B7" s="61"/>
      <c r="C7" s="62"/>
      <c r="D7" s="62"/>
      <c r="E7" s="61"/>
      <c r="F7" s="61"/>
      <c r="G7" s="63"/>
      <c r="H7" s="61"/>
      <c r="I7" s="61"/>
      <c r="J7" s="61"/>
      <c r="K7" s="61"/>
      <c r="L7" s="61"/>
      <c r="M7" s="61"/>
      <c r="N7" s="61"/>
      <c r="O7" s="61"/>
      <c r="P7" s="61"/>
      <c r="Q7" s="61"/>
      <c r="R7" s="61"/>
      <c r="S7" s="62"/>
      <c r="T7" s="61"/>
      <c r="U7" s="61"/>
      <c r="V7" s="61"/>
      <c r="W7" s="61"/>
      <c r="X7" s="61"/>
      <c r="Y7" s="61"/>
      <c r="Z7" s="61"/>
      <c r="AA7" s="61"/>
      <c r="AB7" s="61"/>
      <c r="AC7" s="61"/>
      <c r="AD7" s="61"/>
      <c r="AE7" s="61"/>
      <c r="AF7" s="61"/>
      <c r="AG7" s="61"/>
      <c r="AH7" s="61"/>
      <c r="AI7" s="61"/>
      <c r="AJ7" s="62"/>
      <c r="AK7" s="61"/>
      <c r="AL7" s="61"/>
      <c r="AM7" s="61"/>
      <c r="AN7" s="61"/>
      <c r="AO7" s="61"/>
      <c r="AP7" s="61"/>
      <c r="AQ7" s="61"/>
      <c r="AR7" s="61"/>
      <c r="AS7" s="61"/>
      <c r="AT7" s="61"/>
      <c r="AU7" s="61"/>
      <c r="AV7" s="61"/>
      <c r="AW7" s="61"/>
      <c r="AX7" s="61"/>
      <c r="AY7" s="61"/>
      <c r="AZ7" s="61"/>
      <c r="BA7" s="61"/>
      <c r="BB7" s="61"/>
      <c r="BC7" s="64"/>
      <c r="BD7" s="64"/>
      <c r="BE7" s="6"/>
    </row>
    <row r="8" spans="1:57" ht="20.25" customHeight="1" thickBot="1" x14ac:dyDescent="0.45">
      <c r="A8" s="61"/>
      <c r="B8" s="241" t="s">
        <v>27</v>
      </c>
      <c r="C8" s="245" t="s">
        <v>87</v>
      </c>
      <c r="D8" s="253"/>
      <c r="E8" s="244" t="s">
        <v>88</v>
      </c>
      <c r="F8" s="253"/>
      <c r="G8" s="244" t="s">
        <v>89</v>
      </c>
      <c r="H8" s="245"/>
      <c r="I8" s="245"/>
      <c r="J8" s="245"/>
      <c r="K8" s="253"/>
      <c r="L8" s="244" t="s">
        <v>90</v>
      </c>
      <c r="M8" s="245"/>
      <c r="N8" s="245"/>
      <c r="O8" s="246"/>
      <c r="P8" s="213" t="s">
        <v>157</v>
      </c>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185" t="str">
        <f>IF(AZ3="４週","(9)1～4週目の勤務時間数合計","(9)1か月の勤務時間数合計")</f>
        <v>(9)1か月の勤務時間数合計</v>
      </c>
      <c r="AV8" s="186"/>
      <c r="AW8" s="185" t="s">
        <v>91</v>
      </c>
      <c r="AX8" s="186"/>
      <c r="AY8" s="209" t="s">
        <v>155</v>
      </c>
      <c r="AZ8" s="209"/>
      <c r="BA8" s="209"/>
      <c r="BB8" s="209"/>
      <c r="BC8" s="209"/>
      <c r="BD8" s="209"/>
      <c r="BE8" s="147" t="s">
        <v>181</v>
      </c>
    </row>
    <row r="9" spans="1:57" ht="20.25" customHeight="1" thickBot="1" x14ac:dyDescent="0.45">
      <c r="A9" s="61"/>
      <c r="B9" s="242"/>
      <c r="C9" s="248"/>
      <c r="D9" s="254"/>
      <c r="E9" s="247"/>
      <c r="F9" s="254"/>
      <c r="G9" s="247"/>
      <c r="H9" s="248"/>
      <c r="I9" s="248"/>
      <c r="J9" s="248"/>
      <c r="K9" s="254"/>
      <c r="L9" s="247"/>
      <c r="M9" s="248"/>
      <c r="N9" s="248"/>
      <c r="O9" s="249"/>
      <c r="P9" s="182" t="s">
        <v>11</v>
      </c>
      <c r="Q9" s="183"/>
      <c r="R9" s="183"/>
      <c r="S9" s="183"/>
      <c r="T9" s="183"/>
      <c r="U9" s="183"/>
      <c r="V9" s="184"/>
      <c r="W9" s="182" t="s">
        <v>12</v>
      </c>
      <c r="X9" s="183"/>
      <c r="Y9" s="183"/>
      <c r="Z9" s="183"/>
      <c r="AA9" s="183"/>
      <c r="AB9" s="183"/>
      <c r="AC9" s="184"/>
      <c r="AD9" s="182" t="s">
        <v>13</v>
      </c>
      <c r="AE9" s="183"/>
      <c r="AF9" s="183"/>
      <c r="AG9" s="183"/>
      <c r="AH9" s="183"/>
      <c r="AI9" s="183"/>
      <c r="AJ9" s="184"/>
      <c r="AK9" s="182" t="s">
        <v>14</v>
      </c>
      <c r="AL9" s="183"/>
      <c r="AM9" s="183"/>
      <c r="AN9" s="183"/>
      <c r="AO9" s="183"/>
      <c r="AP9" s="183"/>
      <c r="AQ9" s="184"/>
      <c r="AR9" s="182" t="s">
        <v>15</v>
      </c>
      <c r="AS9" s="183"/>
      <c r="AT9" s="184"/>
      <c r="AU9" s="187"/>
      <c r="AV9" s="188"/>
      <c r="AW9" s="187"/>
      <c r="AX9" s="188"/>
      <c r="AY9" s="209"/>
      <c r="AZ9" s="209"/>
      <c r="BA9" s="209"/>
      <c r="BB9" s="209"/>
      <c r="BC9" s="209"/>
      <c r="BD9" s="209"/>
      <c r="BE9" s="147"/>
    </row>
    <row r="10" spans="1:57" ht="20.25" customHeight="1" thickBot="1" x14ac:dyDescent="0.45">
      <c r="A10" s="61"/>
      <c r="B10" s="242"/>
      <c r="C10" s="248"/>
      <c r="D10" s="254"/>
      <c r="E10" s="247"/>
      <c r="F10" s="254"/>
      <c r="G10" s="247"/>
      <c r="H10" s="248"/>
      <c r="I10" s="248"/>
      <c r="J10" s="248"/>
      <c r="K10" s="254"/>
      <c r="L10" s="247"/>
      <c r="M10" s="248"/>
      <c r="N10" s="248"/>
      <c r="O10" s="249"/>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f>IF(AZ3="暦月",IF(DAY(DATE($X$2,$AB$2,29))=29,29,""),"")</f>
        <v>29</v>
      </c>
      <c r="AS10" s="77">
        <f>IF(AZ3="暦月",IF(DAY(DATE($X$2,$AB$2,30))=30,30,""),"")</f>
        <v>30</v>
      </c>
      <c r="AT10" s="82" t="str">
        <f>IF(AZ3="暦月",IF(DAY(DATE($X$2,$AB$2,31))=31,31,""),"")</f>
        <v/>
      </c>
      <c r="AU10" s="187"/>
      <c r="AV10" s="188"/>
      <c r="AW10" s="187"/>
      <c r="AX10" s="188"/>
      <c r="AY10" s="209"/>
      <c r="AZ10" s="209"/>
      <c r="BA10" s="209"/>
      <c r="BB10" s="209"/>
      <c r="BC10" s="209"/>
      <c r="BD10" s="209"/>
      <c r="BE10" s="147"/>
    </row>
    <row r="11" spans="1:57" ht="20.25" hidden="1" customHeight="1" thickBot="1" x14ac:dyDescent="0.45">
      <c r="A11" s="61"/>
      <c r="B11" s="242"/>
      <c r="C11" s="248"/>
      <c r="D11" s="254"/>
      <c r="E11" s="247"/>
      <c r="F11" s="254"/>
      <c r="G11" s="247"/>
      <c r="H11" s="248"/>
      <c r="I11" s="248"/>
      <c r="J11" s="248"/>
      <c r="K11" s="254"/>
      <c r="L11" s="247"/>
      <c r="M11" s="248"/>
      <c r="N11" s="248"/>
      <c r="O11" s="249"/>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2</v>
      </c>
      <c r="AS11" s="77">
        <f>IF(AS10=30,WEEKDAY(DATE($X$2,$AB$2,30)),0)</f>
        <v>3</v>
      </c>
      <c r="AT11" s="82">
        <f>IF(AT10=31,WEEKDAY(DATE($X$2,$AB$2,31)),0)</f>
        <v>0</v>
      </c>
      <c r="AU11" s="189"/>
      <c r="AV11" s="190"/>
      <c r="AW11" s="189"/>
      <c r="AX11" s="190"/>
      <c r="AY11" s="210"/>
      <c r="AZ11" s="210"/>
      <c r="BA11" s="210"/>
      <c r="BB11" s="210"/>
      <c r="BC11" s="210"/>
      <c r="BD11" s="210"/>
      <c r="BE11" s="148"/>
    </row>
    <row r="12" spans="1:57" ht="20.25" customHeight="1" thickBot="1" x14ac:dyDescent="0.45">
      <c r="A12" s="61"/>
      <c r="B12" s="243"/>
      <c r="C12" s="251"/>
      <c r="D12" s="255"/>
      <c r="E12" s="250"/>
      <c r="F12" s="255"/>
      <c r="G12" s="250"/>
      <c r="H12" s="251"/>
      <c r="I12" s="251"/>
      <c r="J12" s="251"/>
      <c r="K12" s="255"/>
      <c r="L12" s="250"/>
      <c r="M12" s="251"/>
      <c r="N12" s="251"/>
      <c r="O12" s="252"/>
      <c r="P12" s="79" t="str">
        <f>IF(P11=1,"日",IF(P11=2,"月",IF(P11=3,"火",IF(P11=4,"水",IF(P11=5,"木",IF(P11=6,"金","土"))))))</f>
        <v>月</v>
      </c>
      <c r="Q12" s="80" t="str">
        <f t="shared" ref="Q12:V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ref="W12" si="1">IF(W11=1,"日",IF(W11=2,"月",IF(W11=3,"火",IF(W11=4,"水",IF(W11=5,"木",IF(W11=6,"金","土"))))))</f>
        <v>月</v>
      </c>
      <c r="X12" s="80" t="str">
        <f t="shared" ref="X12" si="2">IF(X11=1,"日",IF(X11=2,"月",IF(X11=3,"火",IF(X11=4,"水",IF(X11=5,"木",IF(X11=6,"金","土"))))))</f>
        <v>火</v>
      </c>
      <c r="Y12" s="80" t="str">
        <f t="shared" ref="Y12" si="3">IF(Y11=1,"日",IF(Y11=2,"月",IF(Y11=3,"火",IF(Y11=4,"水",IF(Y11=5,"木",IF(Y11=6,"金","土"))))))</f>
        <v>水</v>
      </c>
      <c r="Z12" s="80" t="str">
        <f t="shared" ref="Z12" si="4">IF(Z11=1,"日",IF(Z11=2,"月",IF(Z11=3,"火",IF(Z11=4,"水",IF(Z11=5,"木",IF(Z11=6,"金","土"))))))</f>
        <v>木</v>
      </c>
      <c r="AA12" s="80" t="str">
        <f t="shared" ref="AA12" si="5">IF(AA11=1,"日",IF(AA11=2,"月",IF(AA11=3,"火",IF(AA11=4,"水",IF(AA11=5,"木",IF(AA11=6,"金","土"))))))</f>
        <v>金</v>
      </c>
      <c r="AB12" s="80" t="str">
        <f t="shared" ref="AB12" si="6">IF(AB11=1,"日",IF(AB11=2,"月",IF(AB11=3,"火",IF(AB11=4,"水",IF(AB11=5,"木",IF(AB11=6,"金","土"))))))</f>
        <v>土</v>
      </c>
      <c r="AC12" s="81" t="str">
        <f t="shared" ref="AC12" si="7">IF(AC11=1,"日",IF(AC11=2,"月",IF(AC11=3,"火",IF(AC11=4,"水",IF(AC11=5,"木",IF(AC11=6,"金","土"))))))</f>
        <v>日</v>
      </c>
      <c r="AD12" s="79" t="str">
        <f t="shared" ref="AD12" si="8">IF(AD11=1,"日",IF(AD11=2,"月",IF(AD11=3,"火",IF(AD11=4,"水",IF(AD11=5,"木",IF(AD11=6,"金","土"))))))</f>
        <v>月</v>
      </c>
      <c r="AE12" s="80" t="str">
        <f t="shared" ref="AE12" si="9">IF(AE11=1,"日",IF(AE11=2,"月",IF(AE11=3,"火",IF(AE11=4,"水",IF(AE11=5,"木",IF(AE11=6,"金","土"))))))</f>
        <v>火</v>
      </c>
      <c r="AF12" s="80" t="str">
        <f t="shared" ref="AF12" si="10">IF(AF11=1,"日",IF(AF11=2,"月",IF(AF11=3,"火",IF(AF11=4,"水",IF(AF11=5,"木",IF(AF11=6,"金","土"))))))</f>
        <v>水</v>
      </c>
      <c r="AG12" s="80" t="str">
        <f t="shared" ref="AG12" si="11">IF(AG11=1,"日",IF(AG11=2,"月",IF(AG11=3,"火",IF(AG11=4,"水",IF(AG11=5,"木",IF(AG11=6,"金","土"))))))</f>
        <v>木</v>
      </c>
      <c r="AH12" s="80" t="str">
        <f t="shared" ref="AH12" si="12">IF(AH11=1,"日",IF(AH11=2,"月",IF(AH11=3,"火",IF(AH11=4,"水",IF(AH11=5,"木",IF(AH11=6,"金","土"))))))</f>
        <v>金</v>
      </c>
      <c r="AI12" s="80" t="str">
        <f t="shared" ref="AI12" si="13">IF(AI11=1,"日",IF(AI11=2,"月",IF(AI11=3,"火",IF(AI11=4,"水",IF(AI11=5,"木",IF(AI11=6,"金","土"))))))</f>
        <v>土</v>
      </c>
      <c r="AJ12" s="81" t="str">
        <f t="shared" ref="AJ12" si="14">IF(AJ11=1,"日",IF(AJ11=2,"月",IF(AJ11=3,"火",IF(AJ11=4,"水",IF(AJ11=5,"木",IF(AJ11=6,"金","土"))))))</f>
        <v>日</v>
      </c>
      <c r="AK12" s="79" t="str">
        <f t="shared" ref="AK12" si="15">IF(AK11=1,"日",IF(AK11=2,"月",IF(AK11=3,"火",IF(AK11=4,"水",IF(AK11=5,"木",IF(AK11=6,"金","土"))))))</f>
        <v>月</v>
      </c>
      <c r="AL12" s="80" t="str">
        <f t="shared" ref="AL12" si="16">IF(AL11=1,"日",IF(AL11=2,"月",IF(AL11=3,"火",IF(AL11=4,"水",IF(AL11=5,"木",IF(AL11=6,"金","土"))))))</f>
        <v>火</v>
      </c>
      <c r="AM12" s="80" t="str">
        <f t="shared" ref="AM12" si="17">IF(AM11=1,"日",IF(AM11=2,"月",IF(AM11=3,"火",IF(AM11=4,"水",IF(AM11=5,"木",IF(AM11=6,"金","土"))))))</f>
        <v>水</v>
      </c>
      <c r="AN12" s="80" t="str">
        <f t="shared" ref="AN12" si="18">IF(AN11=1,"日",IF(AN11=2,"月",IF(AN11=3,"火",IF(AN11=4,"水",IF(AN11=5,"木",IF(AN11=6,"金","土"))))))</f>
        <v>木</v>
      </c>
      <c r="AO12" s="80" t="str">
        <f t="shared" ref="AO12" si="19">IF(AO11=1,"日",IF(AO11=2,"月",IF(AO11=3,"火",IF(AO11=4,"水",IF(AO11=5,"木",IF(AO11=6,"金","土"))))))</f>
        <v>金</v>
      </c>
      <c r="AP12" s="80" t="str">
        <f t="shared" ref="AP12" si="20">IF(AP11=1,"日",IF(AP11=2,"月",IF(AP11=3,"火",IF(AP11=4,"水",IF(AP11=5,"木",IF(AP11=6,"金","土"))))))</f>
        <v>土</v>
      </c>
      <c r="AQ12" s="81" t="str">
        <f t="shared" ref="AQ12" si="21">IF(AQ11=1,"日",IF(AQ11=2,"月",IF(AQ11=3,"火",IF(AQ11=4,"水",IF(AQ11=5,"木",IF(AQ11=6,"金","土"))))))</f>
        <v>日</v>
      </c>
      <c r="AR12" s="80" t="str">
        <f>IF(AR11=1,"日",IF(AR11=2,"月",IF(AR11=3,"火",IF(AR11=4,"水",IF(AR11=5,"木",IF(AR11=6,"金",IF(AR11=0,"","土")))))))</f>
        <v>月</v>
      </c>
      <c r="AS12" s="80" t="str">
        <f>IF(AS11=1,"日",IF(AS11=2,"月",IF(AS11=3,"火",IF(AS11=4,"水",IF(AS11=5,"木",IF(AS11=6,"金",IF(AS11=0,"","土")))))))</f>
        <v>火</v>
      </c>
      <c r="AT12" s="83" t="str">
        <f>IF(AT11=1,"日",IF(AT11=2,"月",IF(AT11=3,"火",IF(AT11=4,"水",IF(AT11=5,"木",IF(AT11=6,"金",IF(AT11=0,"","土")))))))</f>
        <v/>
      </c>
      <c r="AU12" s="191"/>
      <c r="AV12" s="192"/>
      <c r="AW12" s="191"/>
      <c r="AX12" s="192"/>
      <c r="AY12" s="210"/>
      <c r="AZ12" s="210"/>
      <c r="BA12" s="210"/>
      <c r="BB12" s="210"/>
      <c r="BC12" s="210"/>
      <c r="BD12" s="210"/>
      <c r="BE12" s="148"/>
    </row>
    <row r="13" spans="1:57" ht="39.950000000000003" customHeight="1" x14ac:dyDescent="0.4">
      <c r="A13" s="61"/>
      <c r="B13" s="73">
        <v>1</v>
      </c>
      <c r="C13" s="268"/>
      <c r="D13" s="269"/>
      <c r="E13" s="270"/>
      <c r="F13" s="271"/>
      <c r="G13" s="272"/>
      <c r="H13" s="273"/>
      <c r="I13" s="273"/>
      <c r="J13" s="273"/>
      <c r="K13" s="274"/>
      <c r="L13" s="275"/>
      <c r="M13" s="276"/>
      <c r="N13" s="276"/>
      <c r="O13" s="277"/>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56">
        <f>IF($AZ$3="４週",SUM(P13:AQ13),IF($AZ$3="暦月",SUM(P13:AT13),""))</f>
        <v>0</v>
      </c>
      <c r="AV13" s="257"/>
      <c r="AW13" s="258">
        <f t="shared" ref="AW13:AW29" si="22">IF($AZ$3="４週",AU13/4,IF($AZ$3="暦月",AU13/($AZ$6/7),""))</f>
        <v>0</v>
      </c>
      <c r="AX13" s="259"/>
      <c r="AY13" s="291"/>
      <c r="AZ13" s="292"/>
      <c r="BA13" s="292"/>
      <c r="BB13" s="292"/>
      <c r="BC13" s="292"/>
      <c r="BD13" s="293"/>
      <c r="BE13" s="144"/>
    </row>
    <row r="14" spans="1:57" ht="39.950000000000003" customHeight="1" x14ac:dyDescent="0.4">
      <c r="A14" s="61"/>
      <c r="B14" s="74">
        <f t="shared" ref="B14:B29" si="23">B13+1</f>
        <v>2</v>
      </c>
      <c r="C14" s="260"/>
      <c r="D14" s="261"/>
      <c r="E14" s="239"/>
      <c r="F14" s="240"/>
      <c r="G14" s="265"/>
      <c r="H14" s="266"/>
      <c r="I14" s="266"/>
      <c r="J14" s="266"/>
      <c r="K14" s="267"/>
      <c r="L14" s="262"/>
      <c r="M14" s="263"/>
      <c r="N14" s="263"/>
      <c r="O14" s="264"/>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35">
        <f>IF($AZ$3="４週",SUM(P14:AQ14),IF($AZ$3="暦月",SUM(P14:AT14),""))</f>
        <v>0</v>
      </c>
      <c r="AV14" s="236"/>
      <c r="AW14" s="237">
        <f t="shared" si="22"/>
        <v>0</v>
      </c>
      <c r="AX14" s="238"/>
      <c r="AY14" s="219"/>
      <c r="AZ14" s="220"/>
      <c r="BA14" s="220"/>
      <c r="BB14" s="220"/>
      <c r="BC14" s="220"/>
      <c r="BD14" s="221"/>
      <c r="BE14" s="145"/>
    </row>
    <row r="15" spans="1:57" ht="39.950000000000003" customHeight="1" x14ac:dyDescent="0.4">
      <c r="A15" s="61"/>
      <c r="B15" s="74">
        <f>B14+1</f>
        <v>3</v>
      </c>
      <c r="C15" s="260"/>
      <c r="D15" s="261"/>
      <c r="E15" s="239"/>
      <c r="F15" s="240"/>
      <c r="G15" s="265"/>
      <c r="H15" s="266"/>
      <c r="I15" s="266"/>
      <c r="J15" s="266"/>
      <c r="K15" s="267"/>
      <c r="L15" s="262"/>
      <c r="M15" s="263"/>
      <c r="N15" s="263"/>
      <c r="O15" s="264"/>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35">
        <f>IF($AZ$3="４週",SUM(P15:AQ15),IF($AZ$3="暦月",SUM(P15:AT15),""))</f>
        <v>0</v>
      </c>
      <c r="AV15" s="236"/>
      <c r="AW15" s="237">
        <f t="shared" si="22"/>
        <v>0</v>
      </c>
      <c r="AX15" s="238"/>
      <c r="AY15" s="219"/>
      <c r="AZ15" s="220"/>
      <c r="BA15" s="220"/>
      <c r="BB15" s="220"/>
      <c r="BC15" s="220"/>
      <c r="BD15" s="221"/>
      <c r="BE15" s="145"/>
    </row>
    <row r="16" spans="1:57" ht="39.950000000000003" customHeight="1" x14ac:dyDescent="0.4">
      <c r="A16" s="61"/>
      <c r="B16" s="74">
        <f>B15+1</f>
        <v>4</v>
      </c>
      <c r="C16" s="260"/>
      <c r="D16" s="261"/>
      <c r="E16" s="239"/>
      <c r="F16" s="240"/>
      <c r="G16" s="265"/>
      <c r="H16" s="266"/>
      <c r="I16" s="266"/>
      <c r="J16" s="266"/>
      <c r="K16" s="267"/>
      <c r="L16" s="262"/>
      <c r="M16" s="263"/>
      <c r="N16" s="263"/>
      <c r="O16" s="264"/>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35">
        <f>IF($AZ$3="４週",SUM(P16:AQ16),IF($AZ$3="暦月",SUM(P16:AT16),""))</f>
        <v>0</v>
      </c>
      <c r="AV16" s="236"/>
      <c r="AW16" s="237">
        <f t="shared" si="22"/>
        <v>0</v>
      </c>
      <c r="AX16" s="238"/>
      <c r="AY16" s="219"/>
      <c r="AZ16" s="220"/>
      <c r="BA16" s="220"/>
      <c r="BB16" s="220"/>
      <c r="BC16" s="220"/>
      <c r="BD16" s="221"/>
      <c r="BE16" s="145"/>
    </row>
    <row r="17" spans="1:57" ht="39.950000000000003" customHeight="1" x14ac:dyDescent="0.4">
      <c r="A17" s="61"/>
      <c r="B17" s="74">
        <f t="shared" si="23"/>
        <v>5</v>
      </c>
      <c r="C17" s="260"/>
      <c r="D17" s="261"/>
      <c r="E17" s="239"/>
      <c r="F17" s="240"/>
      <c r="G17" s="265"/>
      <c r="H17" s="266"/>
      <c r="I17" s="266"/>
      <c r="J17" s="266"/>
      <c r="K17" s="267"/>
      <c r="L17" s="262"/>
      <c r="M17" s="263"/>
      <c r="N17" s="263"/>
      <c r="O17" s="264"/>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35">
        <f t="shared" ref="AU17:AU29" si="24">IF($AZ$3="４週",SUM(P17:AQ17),IF($AZ$3="暦月",SUM(P17:AT17),""))</f>
        <v>0</v>
      </c>
      <c r="AV17" s="236"/>
      <c r="AW17" s="237">
        <f t="shared" si="22"/>
        <v>0</v>
      </c>
      <c r="AX17" s="238"/>
      <c r="AY17" s="219"/>
      <c r="AZ17" s="220"/>
      <c r="BA17" s="220"/>
      <c r="BB17" s="220"/>
      <c r="BC17" s="220"/>
      <c r="BD17" s="221"/>
      <c r="BE17" s="145"/>
    </row>
    <row r="18" spans="1:57" ht="39.950000000000003" customHeight="1" x14ac:dyDescent="0.4">
      <c r="A18" s="61"/>
      <c r="B18" s="74">
        <f t="shared" si="23"/>
        <v>6</v>
      </c>
      <c r="C18" s="260"/>
      <c r="D18" s="261"/>
      <c r="E18" s="239"/>
      <c r="F18" s="240"/>
      <c r="G18" s="265"/>
      <c r="H18" s="266"/>
      <c r="I18" s="266"/>
      <c r="J18" s="266"/>
      <c r="K18" s="267"/>
      <c r="L18" s="262"/>
      <c r="M18" s="263"/>
      <c r="N18" s="263"/>
      <c r="O18" s="264"/>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35">
        <f t="shared" si="24"/>
        <v>0</v>
      </c>
      <c r="AV18" s="236"/>
      <c r="AW18" s="237">
        <f t="shared" si="22"/>
        <v>0</v>
      </c>
      <c r="AX18" s="238"/>
      <c r="AY18" s="219"/>
      <c r="AZ18" s="220"/>
      <c r="BA18" s="220"/>
      <c r="BB18" s="220"/>
      <c r="BC18" s="220"/>
      <c r="BD18" s="221"/>
      <c r="BE18" s="145"/>
    </row>
    <row r="19" spans="1:57" ht="39.950000000000003" customHeight="1" x14ac:dyDescent="0.4">
      <c r="A19" s="61"/>
      <c r="B19" s="74">
        <f t="shared" si="23"/>
        <v>7</v>
      </c>
      <c r="C19" s="260"/>
      <c r="D19" s="261"/>
      <c r="E19" s="239"/>
      <c r="F19" s="240"/>
      <c r="G19" s="265"/>
      <c r="H19" s="266"/>
      <c r="I19" s="266"/>
      <c r="J19" s="266"/>
      <c r="K19" s="267"/>
      <c r="L19" s="262"/>
      <c r="M19" s="263"/>
      <c r="N19" s="263"/>
      <c r="O19" s="264"/>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35">
        <f>IF($AZ$3="４週",SUM(P19:AQ19),IF($AZ$3="暦月",SUM(P19:AT19),""))</f>
        <v>0</v>
      </c>
      <c r="AV19" s="236"/>
      <c r="AW19" s="237">
        <f t="shared" si="22"/>
        <v>0</v>
      </c>
      <c r="AX19" s="238"/>
      <c r="AY19" s="219"/>
      <c r="AZ19" s="220"/>
      <c r="BA19" s="220"/>
      <c r="BB19" s="220"/>
      <c r="BC19" s="220"/>
      <c r="BD19" s="221"/>
      <c r="BE19" s="145"/>
    </row>
    <row r="20" spans="1:57" ht="39.950000000000003" customHeight="1" x14ac:dyDescent="0.4">
      <c r="A20" s="61"/>
      <c r="B20" s="74">
        <f t="shared" si="23"/>
        <v>8</v>
      </c>
      <c r="C20" s="260"/>
      <c r="D20" s="261"/>
      <c r="E20" s="239"/>
      <c r="F20" s="240"/>
      <c r="G20" s="265"/>
      <c r="H20" s="266"/>
      <c r="I20" s="266"/>
      <c r="J20" s="266"/>
      <c r="K20" s="267"/>
      <c r="L20" s="262"/>
      <c r="M20" s="263"/>
      <c r="N20" s="263"/>
      <c r="O20" s="264"/>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35">
        <f t="shared" si="24"/>
        <v>0</v>
      </c>
      <c r="AV20" s="236"/>
      <c r="AW20" s="237">
        <f t="shared" si="22"/>
        <v>0</v>
      </c>
      <c r="AX20" s="238"/>
      <c r="AY20" s="219"/>
      <c r="AZ20" s="220"/>
      <c r="BA20" s="220"/>
      <c r="BB20" s="220"/>
      <c r="BC20" s="220"/>
      <c r="BD20" s="221"/>
      <c r="BE20" s="145"/>
    </row>
    <row r="21" spans="1:57" ht="39.950000000000003" customHeight="1" x14ac:dyDescent="0.4">
      <c r="A21" s="61"/>
      <c r="B21" s="74">
        <f t="shared" si="23"/>
        <v>9</v>
      </c>
      <c r="C21" s="260"/>
      <c r="D21" s="261"/>
      <c r="E21" s="239"/>
      <c r="F21" s="240"/>
      <c r="G21" s="265"/>
      <c r="H21" s="266"/>
      <c r="I21" s="266"/>
      <c r="J21" s="266"/>
      <c r="K21" s="267"/>
      <c r="L21" s="262"/>
      <c r="M21" s="263"/>
      <c r="N21" s="263"/>
      <c r="O21" s="264"/>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35">
        <f t="shared" si="24"/>
        <v>0</v>
      </c>
      <c r="AV21" s="236"/>
      <c r="AW21" s="237">
        <f t="shared" si="22"/>
        <v>0</v>
      </c>
      <c r="AX21" s="238"/>
      <c r="AY21" s="219"/>
      <c r="AZ21" s="220"/>
      <c r="BA21" s="220"/>
      <c r="BB21" s="220"/>
      <c r="BC21" s="220"/>
      <c r="BD21" s="221"/>
      <c r="BE21" s="145"/>
    </row>
    <row r="22" spans="1:57" ht="39.950000000000003" customHeight="1" x14ac:dyDescent="0.4">
      <c r="A22" s="61"/>
      <c r="B22" s="74">
        <f t="shared" si="23"/>
        <v>10</v>
      </c>
      <c r="C22" s="260"/>
      <c r="D22" s="261"/>
      <c r="E22" s="239"/>
      <c r="F22" s="240"/>
      <c r="G22" s="265"/>
      <c r="H22" s="266"/>
      <c r="I22" s="266"/>
      <c r="J22" s="266"/>
      <c r="K22" s="267"/>
      <c r="L22" s="262"/>
      <c r="M22" s="263"/>
      <c r="N22" s="263"/>
      <c r="O22" s="264"/>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35">
        <f t="shared" si="24"/>
        <v>0</v>
      </c>
      <c r="AV22" s="236"/>
      <c r="AW22" s="237">
        <f t="shared" si="22"/>
        <v>0</v>
      </c>
      <c r="AX22" s="238"/>
      <c r="AY22" s="219"/>
      <c r="AZ22" s="220"/>
      <c r="BA22" s="220"/>
      <c r="BB22" s="220"/>
      <c r="BC22" s="220"/>
      <c r="BD22" s="221"/>
      <c r="BE22" s="145"/>
    </row>
    <row r="23" spans="1:57" ht="39.950000000000003" customHeight="1" x14ac:dyDescent="0.4">
      <c r="A23" s="61"/>
      <c r="B23" s="74">
        <f>B22+1</f>
        <v>11</v>
      </c>
      <c r="C23" s="260"/>
      <c r="D23" s="261"/>
      <c r="E23" s="239"/>
      <c r="F23" s="240"/>
      <c r="G23" s="265"/>
      <c r="H23" s="266"/>
      <c r="I23" s="266"/>
      <c r="J23" s="266"/>
      <c r="K23" s="267"/>
      <c r="L23" s="262"/>
      <c r="M23" s="263"/>
      <c r="N23" s="263"/>
      <c r="O23" s="264"/>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35">
        <f t="shared" si="24"/>
        <v>0</v>
      </c>
      <c r="AV23" s="236"/>
      <c r="AW23" s="237">
        <f t="shared" si="22"/>
        <v>0</v>
      </c>
      <c r="AX23" s="238"/>
      <c r="AY23" s="219"/>
      <c r="AZ23" s="220"/>
      <c r="BA23" s="220"/>
      <c r="BB23" s="220"/>
      <c r="BC23" s="220"/>
      <c r="BD23" s="221"/>
      <c r="BE23" s="145"/>
    </row>
    <row r="24" spans="1:57" ht="39.950000000000003" customHeight="1" x14ac:dyDescent="0.4">
      <c r="A24" s="61"/>
      <c r="B24" s="74">
        <f t="shared" si="23"/>
        <v>12</v>
      </c>
      <c r="C24" s="260"/>
      <c r="D24" s="261"/>
      <c r="E24" s="239"/>
      <c r="F24" s="240"/>
      <c r="G24" s="265"/>
      <c r="H24" s="266"/>
      <c r="I24" s="266"/>
      <c r="J24" s="266"/>
      <c r="K24" s="267"/>
      <c r="L24" s="262"/>
      <c r="M24" s="263"/>
      <c r="N24" s="263"/>
      <c r="O24" s="264"/>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35">
        <f t="shared" si="24"/>
        <v>0</v>
      </c>
      <c r="AV24" s="236"/>
      <c r="AW24" s="237">
        <f t="shared" si="22"/>
        <v>0</v>
      </c>
      <c r="AX24" s="238"/>
      <c r="AY24" s="219"/>
      <c r="AZ24" s="220"/>
      <c r="BA24" s="220"/>
      <c r="BB24" s="220"/>
      <c r="BC24" s="220"/>
      <c r="BD24" s="221"/>
      <c r="BE24" s="145"/>
    </row>
    <row r="25" spans="1:57" ht="39.950000000000003" customHeight="1" x14ac:dyDescent="0.4">
      <c r="A25" s="61"/>
      <c r="B25" s="74">
        <f t="shared" si="23"/>
        <v>13</v>
      </c>
      <c r="C25" s="260"/>
      <c r="D25" s="261"/>
      <c r="E25" s="239"/>
      <c r="F25" s="240"/>
      <c r="G25" s="265"/>
      <c r="H25" s="266"/>
      <c r="I25" s="266"/>
      <c r="J25" s="266"/>
      <c r="K25" s="267"/>
      <c r="L25" s="262"/>
      <c r="M25" s="263"/>
      <c r="N25" s="263"/>
      <c r="O25" s="264"/>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35">
        <f t="shared" si="24"/>
        <v>0</v>
      </c>
      <c r="AV25" s="236"/>
      <c r="AW25" s="237">
        <f t="shared" si="22"/>
        <v>0</v>
      </c>
      <c r="AX25" s="238"/>
      <c r="AY25" s="219"/>
      <c r="AZ25" s="220"/>
      <c r="BA25" s="220"/>
      <c r="BB25" s="220"/>
      <c r="BC25" s="220"/>
      <c r="BD25" s="221"/>
      <c r="BE25" s="145"/>
    </row>
    <row r="26" spans="1:57" ht="39.950000000000003" customHeight="1" x14ac:dyDescent="0.4">
      <c r="A26" s="61"/>
      <c r="B26" s="74">
        <f t="shared" si="23"/>
        <v>14</v>
      </c>
      <c r="C26" s="260"/>
      <c r="D26" s="261"/>
      <c r="E26" s="239"/>
      <c r="F26" s="240"/>
      <c r="G26" s="265"/>
      <c r="H26" s="266"/>
      <c r="I26" s="266"/>
      <c r="J26" s="266"/>
      <c r="K26" s="267"/>
      <c r="L26" s="262"/>
      <c r="M26" s="263"/>
      <c r="N26" s="263"/>
      <c r="O26" s="264"/>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35">
        <f t="shared" si="24"/>
        <v>0</v>
      </c>
      <c r="AV26" s="236"/>
      <c r="AW26" s="237">
        <f t="shared" si="22"/>
        <v>0</v>
      </c>
      <c r="AX26" s="238"/>
      <c r="AY26" s="219"/>
      <c r="AZ26" s="220"/>
      <c r="BA26" s="220"/>
      <c r="BB26" s="220"/>
      <c r="BC26" s="220"/>
      <c r="BD26" s="221"/>
      <c r="BE26" s="145"/>
    </row>
    <row r="27" spans="1:57" ht="39.950000000000003" customHeight="1" x14ac:dyDescent="0.4">
      <c r="A27" s="61"/>
      <c r="B27" s="74">
        <f t="shared" si="23"/>
        <v>15</v>
      </c>
      <c r="C27" s="260"/>
      <c r="D27" s="261"/>
      <c r="E27" s="239"/>
      <c r="F27" s="240"/>
      <c r="G27" s="265"/>
      <c r="H27" s="266"/>
      <c r="I27" s="266"/>
      <c r="J27" s="266"/>
      <c r="K27" s="267"/>
      <c r="L27" s="262"/>
      <c r="M27" s="263"/>
      <c r="N27" s="263"/>
      <c r="O27" s="264"/>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35">
        <f t="shared" si="24"/>
        <v>0</v>
      </c>
      <c r="AV27" s="236"/>
      <c r="AW27" s="237">
        <f t="shared" si="22"/>
        <v>0</v>
      </c>
      <c r="AX27" s="238"/>
      <c r="AY27" s="219"/>
      <c r="AZ27" s="220"/>
      <c r="BA27" s="220"/>
      <c r="BB27" s="220"/>
      <c r="BC27" s="220"/>
      <c r="BD27" s="221"/>
      <c r="BE27" s="145"/>
    </row>
    <row r="28" spans="1:57" ht="39.950000000000003" customHeight="1" x14ac:dyDescent="0.4">
      <c r="A28" s="61"/>
      <c r="B28" s="74">
        <f t="shared" si="23"/>
        <v>16</v>
      </c>
      <c r="C28" s="260"/>
      <c r="D28" s="261"/>
      <c r="E28" s="239"/>
      <c r="F28" s="240"/>
      <c r="G28" s="265"/>
      <c r="H28" s="266"/>
      <c r="I28" s="266"/>
      <c r="J28" s="266"/>
      <c r="K28" s="267"/>
      <c r="L28" s="262"/>
      <c r="M28" s="263"/>
      <c r="N28" s="263"/>
      <c r="O28" s="264"/>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35">
        <f t="shared" si="24"/>
        <v>0</v>
      </c>
      <c r="AV28" s="236"/>
      <c r="AW28" s="237">
        <f t="shared" si="22"/>
        <v>0</v>
      </c>
      <c r="AX28" s="238"/>
      <c r="AY28" s="219"/>
      <c r="AZ28" s="220"/>
      <c r="BA28" s="220"/>
      <c r="BB28" s="220"/>
      <c r="BC28" s="220"/>
      <c r="BD28" s="221"/>
      <c r="BE28" s="145"/>
    </row>
    <row r="29" spans="1:57" ht="39.950000000000003" customHeight="1" thickBot="1" x14ac:dyDescent="0.45">
      <c r="A29" s="61"/>
      <c r="B29" s="75">
        <f t="shared" si="23"/>
        <v>17</v>
      </c>
      <c r="C29" s="281"/>
      <c r="D29" s="282"/>
      <c r="E29" s="283"/>
      <c r="F29" s="284"/>
      <c r="G29" s="285"/>
      <c r="H29" s="286"/>
      <c r="I29" s="286"/>
      <c r="J29" s="286"/>
      <c r="K29" s="287"/>
      <c r="L29" s="288"/>
      <c r="M29" s="289"/>
      <c r="N29" s="289"/>
      <c r="O29" s="290"/>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217">
        <f t="shared" si="24"/>
        <v>0</v>
      </c>
      <c r="AV29" s="218"/>
      <c r="AW29" s="222">
        <f t="shared" si="22"/>
        <v>0</v>
      </c>
      <c r="AX29" s="223"/>
      <c r="AY29" s="278"/>
      <c r="AZ29" s="279"/>
      <c r="BA29" s="279"/>
      <c r="BB29" s="279"/>
      <c r="BC29" s="279"/>
      <c r="BD29" s="280"/>
      <c r="BE29" s="146"/>
    </row>
    <row r="30" spans="1:57" ht="20.25" customHeight="1" x14ac:dyDescent="0.4">
      <c r="A30" s="61"/>
      <c r="B30" s="61"/>
      <c r="C30" s="65"/>
      <c r="D30" s="66"/>
      <c r="E30" s="67"/>
      <c r="F30" s="63"/>
      <c r="G30" s="63"/>
      <c r="H30" s="63"/>
      <c r="I30" s="63"/>
      <c r="J30" s="63"/>
      <c r="K30" s="63"/>
      <c r="L30" s="63"/>
      <c r="M30" s="63"/>
      <c r="N30" s="63"/>
      <c r="O30" s="63"/>
      <c r="P30" s="63"/>
      <c r="Q30" s="63"/>
      <c r="R30" s="63"/>
      <c r="S30" s="63"/>
      <c r="T30" s="63"/>
      <c r="U30" s="63"/>
      <c r="V30" s="63"/>
      <c r="W30" s="63"/>
      <c r="X30" s="63"/>
      <c r="Y30" s="63"/>
      <c r="Z30" s="63"/>
      <c r="AA30" s="63"/>
      <c r="AB30" s="63"/>
      <c r="AC30" s="68"/>
      <c r="AD30" s="63"/>
      <c r="AE30" s="63"/>
      <c r="AF30" s="63"/>
      <c r="AG30" s="63"/>
      <c r="AH30" s="63"/>
      <c r="AI30" s="63"/>
      <c r="AJ30" s="63"/>
      <c r="AK30" s="63"/>
      <c r="AL30" s="63"/>
      <c r="AM30" s="63"/>
      <c r="AN30" s="63"/>
      <c r="AO30" s="63"/>
      <c r="AP30" s="63"/>
      <c r="AQ30" s="63"/>
      <c r="AR30" s="63"/>
      <c r="AS30" s="63"/>
      <c r="AT30" s="63"/>
      <c r="AU30" s="63"/>
      <c r="AV30" s="61"/>
      <c r="AW30" s="61"/>
      <c r="AX30" s="61"/>
      <c r="AY30" s="61"/>
      <c r="AZ30" s="61"/>
      <c r="BA30" s="61"/>
      <c r="BB30" s="61"/>
      <c r="BC30" s="61"/>
      <c r="BD30" s="61"/>
    </row>
    <row r="31" spans="1:57" ht="20.25" customHeight="1" x14ac:dyDescent="0.4">
      <c r="A31" s="61"/>
      <c r="B31" s="61"/>
      <c r="C31" s="57" t="s">
        <v>182</v>
      </c>
      <c r="D31" s="85"/>
      <c r="E31" s="85"/>
      <c r="F31" s="86"/>
      <c r="G31" s="86"/>
      <c r="H31" s="86"/>
      <c r="I31" s="86"/>
      <c r="J31" s="86"/>
      <c r="K31" s="86"/>
      <c r="L31" s="86"/>
      <c r="M31" s="86"/>
      <c r="N31" s="86"/>
      <c r="O31" s="86"/>
      <c r="P31" s="86"/>
      <c r="Q31" s="86" t="s">
        <v>183</v>
      </c>
      <c r="R31" s="86"/>
      <c r="S31" s="86"/>
      <c r="T31" s="86"/>
      <c r="U31" s="86"/>
      <c r="V31" s="86"/>
      <c r="W31" s="86"/>
      <c r="X31" s="86"/>
      <c r="Y31" s="86"/>
      <c r="Z31" s="86"/>
      <c r="AA31" s="88"/>
      <c r="AB31" s="86"/>
      <c r="AC31" s="86"/>
      <c r="AD31" s="86"/>
      <c r="AE31" s="86"/>
      <c r="AF31" s="86"/>
      <c r="AG31" s="86"/>
      <c r="AH31" s="86"/>
      <c r="AI31" s="86" t="s">
        <v>104</v>
      </c>
      <c r="AJ31" s="86"/>
      <c r="AK31" s="86"/>
      <c r="AL31" s="86"/>
      <c r="AM31" s="86"/>
      <c r="AN31" s="86"/>
      <c r="AO31" s="93"/>
      <c r="AP31" s="93"/>
      <c r="AQ31" s="93"/>
      <c r="AR31" s="93"/>
      <c r="AS31" s="94"/>
      <c r="AT31" s="93"/>
      <c r="AU31" s="93"/>
      <c r="AV31" s="93"/>
      <c r="AW31" s="93"/>
      <c r="AX31" s="61"/>
      <c r="AY31" s="61"/>
      <c r="AZ31" s="61"/>
      <c r="BA31" s="61"/>
      <c r="BB31" s="61"/>
      <c r="BC31" s="61"/>
      <c r="BD31" s="61"/>
    </row>
    <row r="32" spans="1:57" ht="20.25" customHeight="1" x14ac:dyDescent="0.4">
      <c r="A32" s="61"/>
      <c r="B32" s="61"/>
      <c r="C32" s="57" t="s">
        <v>36</v>
      </c>
      <c r="D32" s="85"/>
      <c r="E32" s="85"/>
      <c r="F32" s="86"/>
      <c r="G32" s="86"/>
      <c r="H32" s="86"/>
      <c r="I32" s="86"/>
      <c r="J32" s="86"/>
      <c r="K32" s="86"/>
      <c r="L32" s="234" t="s">
        <v>30</v>
      </c>
      <c r="M32" s="234"/>
      <c r="N32" s="86"/>
      <c r="O32" s="86"/>
      <c r="P32" s="86"/>
      <c r="Q32" s="86"/>
      <c r="R32" s="226" t="s">
        <v>56</v>
      </c>
      <c r="S32" s="226"/>
      <c r="T32" s="226" t="s">
        <v>57</v>
      </c>
      <c r="U32" s="226"/>
      <c r="V32" s="226"/>
      <c r="W32" s="226"/>
      <c r="X32" s="86"/>
      <c r="Y32" s="207" t="s">
        <v>60</v>
      </c>
      <c r="Z32" s="207"/>
      <c r="AA32" s="207"/>
      <c r="AB32" s="207"/>
      <c r="AC32" s="57"/>
      <c r="AD32" s="57"/>
      <c r="AE32" s="92" t="s">
        <v>69</v>
      </c>
      <c r="AF32" s="92"/>
      <c r="AG32" s="86"/>
      <c r="AH32" s="86"/>
      <c r="AI32" s="159" t="s">
        <v>8</v>
      </c>
      <c r="AJ32" s="161"/>
      <c r="AK32" s="159" t="s">
        <v>9</v>
      </c>
      <c r="AL32" s="160"/>
      <c r="AM32" s="160"/>
      <c r="AN32" s="161"/>
      <c r="AO32" s="93"/>
      <c r="AP32" s="93"/>
      <c r="AQ32" s="93"/>
      <c r="AR32" s="93"/>
      <c r="AS32" s="174"/>
      <c r="AT32" s="174"/>
      <c r="AU32" s="93"/>
      <c r="AV32" s="93"/>
      <c r="AW32" s="93"/>
      <c r="AX32" s="61"/>
      <c r="AY32" s="61"/>
      <c r="AZ32" s="61"/>
      <c r="BA32" s="61"/>
      <c r="BB32" s="61"/>
      <c r="BC32" s="61"/>
      <c r="BD32" s="61"/>
    </row>
    <row r="33" spans="1:56" ht="20.25" customHeight="1" x14ac:dyDescent="0.4">
      <c r="A33" s="61"/>
      <c r="B33" s="61"/>
      <c r="C33" s="193"/>
      <c r="D33" s="194"/>
      <c r="E33" s="195"/>
      <c r="F33" s="202">
        <f>IF(AB2=1,10,IF(AB2=2,11,IF(AB2=3,12,AB2-3)))</f>
        <v>1</v>
      </c>
      <c r="G33" s="203"/>
      <c r="H33" s="202">
        <f>IF(AB2=1,11,IF(AB2=2,12,AB2-2))</f>
        <v>2</v>
      </c>
      <c r="I33" s="203"/>
      <c r="J33" s="202">
        <f>IF(AB2=1,12,AB2-1)</f>
        <v>3</v>
      </c>
      <c r="K33" s="203"/>
      <c r="L33" s="159" t="s">
        <v>29</v>
      </c>
      <c r="M33" s="161"/>
      <c r="N33" s="86"/>
      <c r="O33" s="86"/>
      <c r="P33" s="86"/>
      <c r="Q33" s="86"/>
      <c r="R33" s="158"/>
      <c r="S33" s="158"/>
      <c r="T33" s="158" t="s">
        <v>58</v>
      </c>
      <c r="U33" s="158"/>
      <c r="V33" s="158" t="s">
        <v>59</v>
      </c>
      <c r="W33" s="158"/>
      <c r="X33" s="86"/>
      <c r="Y33" s="158" t="s">
        <v>58</v>
      </c>
      <c r="Z33" s="158"/>
      <c r="AA33" s="158" t="s">
        <v>59</v>
      </c>
      <c r="AB33" s="158"/>
      <c r="AC33" s="57"/>
      <c r="AD33" s="57"/>
      <c r="AE33" s="92" t="s">
        <v>65</v>
      </c>
      <c r="AF33" s="92"/>
      <c r="AG33" s="86"/>
      <c r="AH33" s="86"/>
      <c r="AI33" s="159" t="s">
        <v>4</v>
      </c>
      <c r="AJ33" s="161"/>
      <c r="AK33" s="159" t="s">
        <v>73</v>
      </c>
      <c r="AL33" s="160"/>
      <c r="AM33" s="160"/>
      <c r="AN33" s="161"/>
      <c r="AO33" s="95"/>
      <c r="AP33" s="95"/>
      <c r="AQ33" s="93"/>
      <c r="AR33" s="96"/>
      <c r="AS33" s="208"/>
      <c r="AT33" s="208"/>
      <c r="AU33" s="93"/>
      <c r="AV33" s="93"/>
      <c r="AW33" s="93"/>
      <c r="AX33" s="61"/>
      <c r="AY33" s="61"/>
      <c r="AZ33" s="61"/>
      <c r="BA33" s="61"/>
      <c r="BB33" s="61"/>
      <c r="BC33" s="61"/>
      <c r="BD33" s="61"/>
    </row>
    <row r="34" spans="1:56" ht="20.25" customHeight="1" x14ac:dyDescent="0.4">
      <c r="A34" s="61"/>
      <c r="B34" s="61"/>
      <c r="C34" s="193" t="s">
        <v>124</v>
      </c>
      <c r="D34" s="194"/>
      <c r="E34" s="195"/>
      <c r="F34" s="196"/>
      <c r="G34" s="196"/>
      <c r="H34" s="196"/>
      <c r="I34" s="196"/>
      <c r="J34" s="196"/>
      <c r="K34" s="196"/>
      <c r="L34" s="224">
        <f>SUM(F34:K34)</f>
        <v>0</v>
      </c>
      <c r="M34" s="224"/>
      <c r="N34" s="86"/>
      <c r="O34" s="86"/>
      <c r="P34" s="86"/>
      <c r="Q34" s="86"/>
      <c r="R34" s="159" t="s">
        <v>4</v>
      </c>
      <c r="S34" s="161"/>
      <c r="T34" s="164">
        <f>SUMIFS($AU$13:$AV$29,$C$13:$D$29,"訪問介護員",$E$13:$F$29,"A")+SUMIFS($AU$13:$AV$29,$C$13:$D$29,"サービス提供責任者",$E$13:$F$29,"A")</f>
        <v>0</v>
      </c>
      <c r="U34" s="165"/>
      <c r="V34" s="166">
        <f>SUMIFS($AW$13:$AX$29,$C$13:$D$29,"訪問介護員",$E$13:$F$29,"A")+SUMIFS($AW$13:$AX$29,$C$13:$D$29,"サービス提供責任者",$E$13:$F$29,"A")</f>
        <v>0</v>
      </c>
      <c r="W34" s="167"/>
      <c r="X34" s="86"/>
      <c r="Y34" s="231">
        <v>0</v>
      </c>
      <c r="Z34" s="232"/>
      <c r="AA34" s="229">
        <v>0</v>
      </c>
      <c r="AB34" s="230"/>
      <c r="AC34" s="57"/>
      <c r="AD34" s="57"/>
      <c r="AE34" s="231">
        <v>0</v>
      </c>
      <c r="AF34" s="232"/>
      <c r="AG34" s="86"/>
      <c r="AH34" s="86"/>
      <c r="AI34" s="159" t="s">
        <v>5</v>
      </c>
      <c r="AJ34" s="161"/>
      <c r="AK34" s="159" t="s">
        <v>74</v>
      </c>
      <c r="AL34" s="160"/>
      <c r="AM34" s="160"/>
      <c r="AN34" s="161"/>
      <c r="AO34" s="96"/>
      <c r="AP34" s="93"/>
      <c r="AQ34" s="233"/>
      <c r="AR34" s="233"/>
      <c r="AS34" s="233"/>
      <c r="AT34" s="233"/>
      <c r="AU34" s="93"/>
      <c r="AV34" s="93"/>
      <c r="AW34" s="93"/>
      <c r="AX34" s="61"/>
      <c r="AY34" s="61"/>
      <c r="AZ34" s="61"/>
      <c r="BA34" s="61"/>
      <c r="BB34" s="61"/>
      <c r="BC34" s="61"/>
      <c r="BD34" s="61"/>
    </row>
    <row r="35" spans="1:56" ht="20.25" customHeight="1" x14ac:dyDescent="0.4">
      <c r="A35" s="61"/>
      <c r="B35" s="61"/>
      <c r="C35" s="193" t="s">
        <v>125</v>
      </c>
      <c r="D35" s="194"/>
      <c r="E35" s="195"/>
      <c r="F35" s="196"/>
      <c r="G35" s="196"/>
      <c r="H35" s="196"/>
      <c r="I35" s="196"/>
      <c r="J35" s="196"/>
      <c r="K35" s="196"/>
      <c r="L35" s="224">
        <f>SUM(F35:K35)</f>
        <v>0</v>
      </c>
      <c r="M35" s="224"/>
      <c r="N35" s="86"/>
      <c r="O35" s="86"/>
      <c r="P35" s="86"/>
      <c r="Q35" s="86"/>
      <c r="R35" s="159" t="s">
        <v>5</v>
      </c>
      <c r="S35" s="161"/>
      <c r="T35" s="164">
        <f>SUMIFS($AU$13:$AV$29,$C$13:$D$29,"訪問介護員",$E$13:$F$29,"B")+SUMIFS($AU$13:$AV$29,$C$13:$D$29,"サービス提供責任者",$E$13:$F$29,"B")</f>
        <v>0</v>
      </c>
      <c r="U35" s="165"/>
      <c r="V35" s="166">
        <f>SUMIFS($AW$13:$AX$29,$C$13:$D$29,"訪問介護員",$E$13:$F$29,"B")+SUMIFS($AW$13:$AX$29,$C$13:$D$29,"サービス提供責任者",$E$13:$F$29,"B")</f>
        <v>0</v>
      </c>
      <c r="W35" s="167"/>
      <c r="X35" s="86"/>
      <c r="Y35" s="231">
        <v>0</v>
      </c>
      <c r="Z35" s="232"/>
      <c r="AA35" s="229">
        <v>0</v>
      </c>
      <c r="AB35" s="230"/>
      <c r="AC35" s="57"/>
      <c r="AD35" s="57"/>
      <c r="AE35" s="231">
        <v>0</v>
      </c>
      <c r="AF35" s="232"/>
      <c r="AG35" s="86"/>
      <c r="AH35" s="86"/>
      <c r="AI35" s="159" t="s">
        <v>6</v>
      </c>
      <c r="AJ35" s="161"/>
      <c r="AK35" s="159" t="s">
        <v>75</v>
      </c>
      <c r="AL35" s="160"/>
      <c r="AM35" s="160"/>
      <c r="AN35" s="161"/>
      <c r="AO35" s="96"/>
      <c r="AP35" s="93"/>
      <c r="AQ35" s="163"/>
      <c r="AR35" s="163"/>
      <c r="AS35" s="163"/>
      <c r="AT35" s="163"/>
      <c r="AU35" s="93"/>
      <c r="AV35" s="93"/>
      <c r="AW35" s="93"/>
      <c r="AX35" s="61"/>
      <c r="AY35" s="61"/>
      <c r="AZ35" s="61"/>
      <c r="BA35" s="61"/>
      <c r="BB35" s="61"/>
      <c r="BC35" s="61"/>
      <c r="BD35" s="61"/>
    </row>
    <row r="36" spans="1:56" ht="20.25" customHeight="1" x14ac:dyDescent="0.4">
      <c r="A36" s="61"/>
      <c r="B36" s="61"/>
      <c r="C36" s="193" t="s">
        <v>28</v>
      </c>
      <c r="D36" s="194"/>
      <c r="E36" s="195"/>
      <c r="F36" s="196"/>
      <c r="G36" s="196"/>
      <c r="H36" s="196"/>
      <c r="I36" s="196"/>
      <c r="J36" s="196"/>
      <c r="K36" s="196"/>
      <c r="L36" s="224">
        <f>SUM(F36:K36)</f>
        <v>0</v>
      </c>
      <c r="M36" s="224"/>
      <c r="N36" s="86"/>
      <c r="O36" s="86"/>
      <c r="P36" s="86"/>
      <c r="Q36" s="86"/>
      <c r="R36" s="159" t="s">
        <v>6</v>
      </c>
      <c r="S36" s="161"/>
      <c r="T36" s="164">
        <f>SUMIFS($AU$13:$AV$29,$C$13:$D$29,"訪問介護員",$E$13:$F$29,"C")+SUMIFS($AU$13:$AV$29,$C$13:$D$29,"サービス提供責任者",$E$13:$F$29,"C")</f>
        <v>0</v>
      </c>
      <c r="U36" s="165"/>
      <c r="V36" s="166">
        <f>SUMIFS($AW$13:$AX$29,$C$13:$D$29,"訪問介護員",$E$13:$F$29,"C")+SUMIFS($AW$13:$AX$29,$C$13:$D$29,"サービス提供責任者",$E$13:$F$29,"C")</f>
        <v>0</v>
      </c>
      <c r="W36" s="167"/>
      <c r="X36" s="86"/>
      <c r="Y36" s="231">
        <v>0</v>
      </c>
      <c r="Z36" s="232"/>
      <c r="AA36" s="227">
        <v>0</v>
      </c>
      <c r="AB36" s="228"/>
      <c r="AC36" s="57"/>
      <c r="AD36" s="57"/>
      <c r="AE36" s="164" t="s">
        <v>38</v>
      </c>
      <c r="AF36" s="165"/>
      <c r="AG36" s="86"/>
      <c r="AH36" s="86"/>
      <c r="AI36" s="159" t="s">
        <v>7</v>
      </c>
      <c r="AJ36" s="161"/>
      <c r="AK36" s="159" t="s">
        <v>103</v>
      </c>
      <c r="AL36" s="160"/>
      <c r="AM36" s="160"/>
      <c r="AN36" s="161"/>
      <c r="AO36" s="97"/>
      <c r="AP36" s="93"/>
      <c r="AQ36" s="179"/>
      <c r="AR36" s="179"/>
      <c r="AS36" s="181"/>
      <c r="AT36" s="181"/>
      <c r="AU36" s="93"/>
      <c r="AV36" s="93"/>
      <c r="AW36" s="93"/>
      <c r="AX36" s="61"/>
      <c r="AY36" s="61"/>
      <c r="AZ36" s="61"/>
      <c r="BA36" s="61"/>
      <c r="BB36" s="61"/>
      <c r="BC36" s="61"/>
      <c r="BD36" s="61"/>
    </row>
    <row r="37" spans="1:56" ht="20.25" customHeight="1" x14ac:dyDescent="0.4">
      <c r="A37" s="61"/>
      <c r="B37" s="61"/>
      <c r="C37" s="193" t="s">
        <v>29</v>
      </c>
      <c r="D37" s="194"/>
      <c r="E37" s="195"/>
      <c r="F37" s="224">
        <f>SUM(F34:G36)</f>
        <v>0</v>
      </c>
      <c r="G37" s="224"/>
      <c r="H37" s="224">
        <f>SUM(H34:I36)</f>
        <v>0</v>
      </c>
      <c r="I37" s="224"/>
      <c r="J37" s="224">
        <f>SUM(J34:K36)</f>
        <v>0</v>
      </c>
      <c r="K37" s="224"/>
      <c r="L37" s="224">
        <f>SUM(L34:M36)</f>
        <v>0</v>
      </c>
      <c r="M37" s="224"/>
      <c r="N37" s="225"/>
      <c r="O37" s="226"/>
      <c r="P37" s="86"/>
      <c r="Q37" s="86"/>
      <c r="R37" s="159" t="s">
        <v>7</v>
      </c>
      <c r="S37" s="161"/>
      <c r="T37" s="164">
        <f>SUMIFS($AU$13:$AV$29,$C$13:$D$29,"訪問介護員",$E$13:$F$29,"D")+SUMIFS($AU$13:$AV$29,$C$13:$D$29,"サービス提供責任者",$E$13:$F$29,"D")</f>
        <v>0</v>
      </c>
      <c r="U37" s="165"/>
      <c r="V37" s="166">
        <f>SUMIFS($AW$13:$AX$29,$C$13:$D$29,"訪問介護員",$E$13:$F$29,"D")+SUMIFS($AW$13:$AX$29,$C$13:$D$29,"サービス提供責任者",$E$13:$F$29,"D")</f>
        <v>0</v>
      </c>
      <c r="W37" s="167"/>
      <c r="X37" s="86"/>
      <c r="Y37" s="231">
        <v>0</v>
      </c>
      <c r="Z37" s="232"/>
      <c r="AA37" s="227">
        <v>0</v>
      </c>
      <c r="AB37" s="228"/>
      <c r="AC37" s="57"/>
      <c r="AD37" s="57"/>
      <c r="AE37" s="164" t="s">
        <v>38</v>
      </c>
      <c r="AF37" s="165"/>
      <c r="AG37" s="86"/>
      <c r="AH37" s="86"/>
      <c r="AI37" s="86"/>
      <c r="AJ37" s="163"/>
      <c r="AK37" s="163"/>
      <c r="AL37" s="179"/>
      <c r="AM37" s="179"/>
      <c r="AN37" s="181"/>
      <c r="AO37" s="181"/>
      <c r="AP37" s="93"/>
      <c r="AQ37" s="179"/>
      <c r="AR37" s="179"/>
      <c r="AS37" s="181"/>
      <c r="AT37" s="181"/>
      <c r="AU37" s="93"/>
      <c r="AV37" s="93"/>
      <c r="AW37" s="93"/>
      <c r="AX37" s="63"/>
      <c r="AY37" s="63"/>
      <c r="AZ37" s="61"/>
      <c r="BA37" s="61"/>
      <c r="BB37" s="61"/>
      <c r="BC37" s="61"/>
      <c r="BD37" s="61"/>
    </row>
    <row r="38" spans="1:56" ht="20.25" customHeight="1" x14ac:dyDescent="0.4">
      <c r="A38" s="61"/>
      <c r="B38" s="61"/>
      <c r="C38" s="57"/>
      <c r="D38" s="57"/>
      <c r="E38" s="57"/>
      <c r="F38" s="57"/>
      <c r="G38" s="57"/>
      <c r="H38" s="57"/>
      <c r="I38" s="57"/>
      <c r="J38" s="57"/>
      <c r="K38" s="57"/>
      <c r="L38" s="92" t="s">
        <v>31</v>
      </c>
      <c r="M38" s="92"/>
      <c r="N38" s="57"/>
      <c r="O38" s="57"/>
      <c r="P38" s="86"/>
      <c r="Q38" s="86"/>
      <c r="R38" s="159" t="s">
        <v>29</v>
      </c>
      <c r="S38" s="161"/>
      <c r="T38" s="164">
        <f>SUM(T34:U37)</f>
        <v>0</v>
      </c>
      <c r="U38" s="165"/>
      <c r="V38" s="166">
        <f>SUM(V34:W37)</f>
        <v>0</v>
      </c>
      <c r="W38" s="167"/>
      <c r="X38" s="86"/>
      <c r="Y38" s="164">
        <f>SUM(Y34:Z37)</f>
        <v>0</v>
      </c>
      <c r="Z38" s="165"/>
      <c r="AA38" s="176">
        <f>SUM(AA34:AB37)</f>
        <v>0</v>
      </c>
      <c r="AB38" s="177"/>
      <c r="AC38" s="57"/>
      <c r="AD38" s="57"/>
      <c r="AE38" s="164">
        <f>SUM(AE34:AF35)</f>
        <v>0</v>
      </c>
      <c r="AF38" s="165"/>
      <c r="AG38" s="86"/>
      <c r="AH38" s="86"/>
      <c r="AI38" s="86"/>
      <c r="AJ38" s="163"/>
      <c r="AK38" s="163"/>
      <c r="AL38" s="179"/>
      <c r="AM38" s="179"/>
      <c r="AN38" s="180"/>
      <c r="AO38" s="180"/>
      <c r="AP38" s="93"/>
      <c r="AQ38" s="179"/>
      <c r="AR38" s="179"/>
      <c r="AS38" s="181"/>
      <c r="AT38" s="181"/>
      <c r="AU38" s="93"/>
      <c r="AV38" s="93"/>
      <c r="AW38" s="93"/>
      <c r="AX38" s="63"/>
      <c r="AY38" s="63"/>
      <c r="AZ38" s="61"/>
      <c r="BA38" s="61"/>
      <c r="BB38" s="61"/>
      <c r="BC38" s="61"/>
      <c r="BD38" s="61"/>
    </row>
    <row r="39" spans="1:56" ht="20.25" customHeight="1" x14ac:dyDescent="0.4">
      <c r="A39" s="61"/>
      <c r="B39" s="61"/>
      <c r="C39" s="57"/>
      <c r="D39" s="57"/>
      <c r="E39" s="57"/>
      <c r="F39" s="57"/>
      <c r="G39" s="57"/>
      <c r="H39" s="57"/>
      <c r="I39" s="57"/>
      <c r="J39" s="57"/>
      <c r="K39" s="57"/>
      <c r="L39" s="175">
        <f>L37/3</f>
        <v>0</v>
      </c>
      <c r="M39" s="175"/>
      <c r="N39" s="57"/>
      <c r="O39" s="57"/>
      <c r="P39" s="86"/>
      <c r="Q39" s="86"/>
      <c r="R39" s="86"/>
      <c r="S39" s="86"/>
      <c r="T39" s="86"/>
      <c r="U39" s="86"/>
      <c r="V39" s="86"/>
      <c r="W39" s="86"/>
      <c r="X39" s="86"/>
      <c r="Y39" s="86"/>
      <c r="Z39" s="86"/>
      <c r="AA39" s="88"/>
      <c r="AB39" s="86"/>
      <c r="AC39" s="86"/>
      <c r="AD39" s="86"/>
      <c r="AE39" s="86"/>
      <c r="AF39" s="86"/>
      <c r="AG39" s="86"/>
      <c r="AH39" s="86"/>
      <c r="AI39" s="86"/>
      <c r="AJ39" s="93"/>
      <c r="AK39" s="93"/>
      <c r="AL39" s="93"/>
      <c r="AM39" s="93"/>
      <c r="AN39" s="93"/>
      <c r="AO39" s="93"/>
      <c r="AP39" s="93"/>
      <c r="AQ39" s="93"/>
      <c r="AR39" s="93"/>
      <c r="AS39" s="94"/>
      <c r="AT39" s="93"/>
      <c r="AU39" s="93"/>
      <c r="AV39" s="93"/>
      <c r="AW39" s="93"/>
      <c r="AX39" s="63"/>
      <c r="AY39" s="63"/>
      <c r="AZ39" s="61"/>
      <c r="BA39" s="61"/>
      <c r="BB39" s="61"/>
      <c r="BC39" s="61"/>
      <c r="BD39" s="61"/>
    </row>
    <row r="40" spans="1:56" ht="20.25" customHeight="1" x14ac:dyDescent="0.4">
      <c r="A40" s="61"/>
      <c r="B40" s="61"/>
      <c r="C40" s="57"/>
      <c r="D40" s="57"/>
      <c r="E40" s="57"/>
      <c r="F40" s="57"/>
      <c r="G40" s="57"/>
      <c r="H40" s="57"/>
      <c r="I40" s="57"/>
      <c r="J40" s="57"/>
      <c r="K40" s="57"/>
      <c r="L40" s="57"/>
      <c r="M40" s="57"/>
      <c r="N40" s="57"/>
      <c r="O40" s="57"/>
      <c r="P40" s="86"/>
      <c r="Q40" s="86"/>
      <c r="R40" s="88" t="s">
        <v>67</v>
      </c>
      <c r="S40" s="86"/>
      <c r="T40" s="86"/>
      <c r="U40" s="86"/>
      <c r="V40" s="86"/>
      <c r="W40" s="86"/>
      <c r="X40" s="98" t="s">
        <v>136</v>
      </c>
      <c r="Y40" s="172" t="s">
        <v>164</v>
      </c>
      <c r="Z40" s="173"/>
      <c r="AA40" s="99"/>
      <c r="AB40" s="98"/>
      <c r="AC40" s="86"/>
      <c r="AD40" s="86"/>
      <c r="AE40" s="86"/>
      <c r="AF40" s="86"/>
      <c r="AG40" s="86"/>
      <c r="AH40" s="86"/>
      <c r="AI40" s="86"/>
      <c r="AJ40" s="94"/>
      <c r="AK40" s="93"/>
      <c r="AL40" s="93"/>
      <c r="AM40" s="93"/>
      <c r="AN40" s="93"/>
      <c r="AO40" s="93"/>
      <c r="AP40" s="93"/>
      <c r="AQ40" s="93"/>
      <c r="AR40" s="93"/>
      <c r="AS40" s="100"/>
      <c r="AT40" s="100"/>
      <c r="AU40" s="93"/>
      <c r="AV40" s="93"/>
      <c r="AW40" s="93"/>
      <c r="AX40" s="63"/>
      <c r="AY40" s="63"/>
      <c r="AZ40" s="61"/>
      <c r="BA40" s="61"/>
      <c r="BB40" s="61"/>
      <c r="BC40" s="61"/>
      <c r="BD40" s="61"/>
    </row>
    <row r="41" spans="1:56" ht="20.25" customHeight="1" x14ac:dyDescent="0.2">
      <c r="A41" s="61"/>
      <c r="B41" s="61"/>
      <c r="C41" s="33"/>
      <c r="D41" s="85"/>
      <c r="E41" s="85"/>
      <c r="F41" s="86"/>
      <c r="G41" s="86"/>
      <c r="H41" s="86"/>
      <c r="I41" s="86"/>
      <c r="J41" s="86"/>
      <c r="K41" s="86"/>
      <c r="L41" s="87" t="s">
        <v>134</v>
      </c>
      <c r="M41" s="88"/>
      <c r="N41" s="88"/>
      <c r="O41" s="106"/>
      <c r="P41" s="86"/>
      <c r="Q41" s="86"/>
      <c r="R41" s="86" t="s">
        <v>61</v>
      </c>
      <c r="S41" s="86"/>
      <c r="T41" s="86"/>
      <c r="U41" s="86"/>
      <c r="V41" s="86"/>
      <c r="W41" s="86" t="s">
        <v>62</v>
      </c>
      <c r="X41" s="86"/>
      <c r="Y41" s="86"/>
      <c r="Z41" s="86"/>
      <c r="AA41" s="88"/>
      <c r="AB41" s="86"/>
      <c r="AC41" s="86"/>
      <c r="AD41" s="86"/>
      <c r="AE41" s="86"/>
      <c r="AF41" s="86"/>
      <c r="AG41" s="86"/>
      <c r="AH41" s="86"/>
      <c r="AI41" s="86"/>
      <c r="AJ41" s="93"/>
      <c r="AK41" s="93"/>
      <c r="AL41" s="93"/>
      <c r="AM41" s="93"/>
      <c r="AN41" s="93"/>
      <c r="AO41" s="93"/>
      <c r="AP41" s="93"/>
      <c r="AQ41" s="93"/>
      <c r="AR41" s="93"/>
      <c r="AS41" s="94"/>
      <c r="AT41" s="93"/>
      <c r="AU41" s="93"/>
      <c r="AV41" s="93"/>
      <c r="AW41" s="93"/>
      <c r="AX41" s="63"/>
      <c r="AY41" s="63"/>
      <c r="AZ41" s="61"/>
      <c r="BA41" s="61"/>
      <c r="BB41" s="61"/>
      <c r="BC41" s="61"/>
      <c r="BD41" s="61"/>
    </row>
    <row r="42" spans="1:56" ht="20.25" customHeight="1" x14ac:dyDescent="0.4">
      <c r="A42" s="61"/>
      <c r="B42" s="61"/>
      <c r="C42" s="105" t="s">
        <v>35</v>
      </c>
      <c r="D42" s="105"/>
      <c r="E42" s="86"/>
      <c r="F42" s="105" t="s">
        <v>37</v>
      </c>
      <c r="G42" s="105"/>
      <c r="H42" s="86"/>
      <c r="I42" s="91"/>
      <c r="J42" s="91"/>
      <c r="K42" s="86"/>
      <c r="L42" s="92" t="s">
        <v>70</v>
      </c>
      <c r="M42" s="92"/>
      <c r="N42" s="92"/>
      <c r="O42" s="86"/>
      <c r="P42" s="86"/>
      <c r="Q42" s="86"/>
      <c r="R42" s="86" t="str">
        <f>IF($Y$40="週","対象時間数（週平均）","対象時間数（当月合計）")</f>
        <v>対象時間数（当月合計）</v>
      </c>
      <c r="S42" s="86"/>
      <c r="T42" s="86"/>
      <c r="U42" s="86"/>
      <c r="V42" s="86"/>
      <c r="W42" s="86" t="str">
        <f>IF($Y$40="週","週に勤務すべき時間数","当月に勤務すべき時間数")</f>
        <v>当月に勤務すべき時間数</v>
      </c>
      <c r="X42" s="86"/>
      <c r="Y42" s="86"/>
      <c r="Z42" s="86"/>
      <c r="AA42" s="88"/>
      <c r="AB42" s="158" t="s">
        <v>63</v>
      </c>
      <c r="AC42" s="158"/>
      <c r="AD42" s="158"/>
      <c r="AE42" s="158"/>
      <c r="AF42" s="86"/>
      <c r="AG42" s="86"/>
      <c r="AH42" s="86"/>
      <c r="AI42" s="86"/>
      <c r="AJ42" s="93"/>
      <c r="AK42" s="93"/>
      <c r="AL42" s="93"/>
      <c r="AM42" s="93"/>
      <c r="AN42" s="93"/>
      <c r="AO42" s="93"/>
      <c r="AP42" s="93"/>
      <c r="AQ42" s="93"/>
      <c r="AR42" s="93"/>
      <c r="AS42" s="94"/>
      <c r="AT42" s="93"/>
      <c r="AU42" s="93"/>
      <c r="AV42" s="93"/>
      <c r="AW42" s="93"/>
      <c r="AX42" s="63"/>
      <c r="AY42" s="63"/>
      <c r="AZ42" s="61"/>
      <c r="BA42" s="61"/>
      <c r="BB42" s="61"/>
      <c r="BC42" s="61"/>
      <c r="BD42" s="61"/>
    </row>
    <row r="43" spans="1:56" ht="20.25" customHeight="1" x14ac:dyDescent="0.4">
      <c r="A43" s="61"/>
      <c r="B43" s="61"/>
      <c r="C43" s="197">
        <f>L39</f>
        <v>0</v>
      </c>
      <c r="D43" s="198"/>
      <c r="E43" s="92" t="s">
        <v>32</v>
      </c>
      <c r="F43" s="170">
        <v>40</v>
      </c>
      <c r="G43" s="171"/>
      <c r="H43" s="92" t="s">
        <v>33</v>
      </c>
      <c r="I43" s="168">
        <f>C43/F43</f>
        <v>0</v>
      </c>
      <c r="J43" s="169"/>
      <c r="K43" s="92" t="s">
        <v>34</v>
      </c>
      <c r="L43" s="199">
        <f>IF(C43&lt;40,1,ROUNDUP(I43,1))</f>
        <v>1</v>
      </c>
      <c r="M43" s="200"/>
      <c r="N43" s="201"/>
      <c r="O43" s="86"/>
      <c r="P43" s="86"/>
      <c r="Q43" s="86"/>
      <c r="R43" s="149">
        <f>IF($Y$40="週",AA38,Y38)</f>
        <v>0</v>
      </c>
      <c r="S43" s="150"/>
      <c r="T43" s="150"/>
      <c r="U43" s="151"/>
      <c r="V43" s="92" t="s">
        <v>32</v>
      </c>
      <c r="W43" s="159">
        <f>IF($Y$40="週",$AV$5,$AZ$5)</f>
        <v>160</v>
      </c>
      <c r="X43" s="160"/>
      <c r="Y43" s="160"/>
      <c r="Z43" s="161"/>
      <c r="AA43" s="92" t="s">
        <v>33</v>
      </c>
      <c r="AB43" s="152">
        <f>ROUNDDOWN(R43/W43,1)</f>
        <v>0</v>
      </c>
      <c r="AC43" s="153"/>
      <c r="AD43" s="153"/>
      <c r="AE43" s="154"/>
      <c r="AF43" s="86"/>
      <c r="AG43" s="86"/>
      <c r="AH43" s="86"/>
      <c r="AI43" s="86"/>
      <c r="AJ43" s="162"/>
      <c r="AK43" s="162"/>
      <c r="AL43" s="162"/>
      <c r="AM43" s="162"/>
      <c r="AN43" s="96"/>
      <c r="AO43" s="163"/>
      <c r="AP43" s="163"/>
      <c r="AQ43" s="163"/>
      <c r="AR43" s="163"/>
      <c r="AS43" s="96"/>
      <c r="AT43" s="174"/>
      <c r="AU43" s="174"/>
      <c r="AV43" s="174"/>
      <c r="AW43" s="174"/>
      <c r="AX43" s="63"/>
      <c r="AY43" s="63"/>
      <c r="AZ43" s="61"/>
      <c r="BA43" s="61"/>
      <c r="BB43" s="61"/>
      <c r="BC43" s="61"/>
      <c r="BD43" s="61"/>
    </row>
    <row r="44" spans="1:56" ht="20.25" customHeight="1" x14ac:dyDescent="0.4">
      <c r="A44" s="61"/>
      <c r="B44" s="61"/>
      <c r="C44" s="57"/>
      <c r="D44" s="86"/>
      <c r="E44" s="86"/>
      <c r="F44" s="86"/>
      <c r="G44" s="86"/>
      <c r="H44" s="86"/>
      <c r="I44" s="86"/>
      <c r="J44" s="86"/>
      <c r="K44" s="86"/>
      <c r="L44" s="86" t="s">
        <v>106</v>
      </c>
      <c r="M44" s="86"/>
      <c r="N44" s="86"/>
      <c r="O44" s="86"/>
      <c r="P44" s="86"/>
      <c r="Q44" s="86"/>
      <c r="R44" s="86"/>
      <c r="S44" s="86"/>
      <c r="T44" s="86"/>
      <c r="U44" s="86"/>
      <c r="V44" s="86"/>
      <c r="W44" s="86"/>
      <c r="X44" s="86"/>
      <c r="Y44" s="86"/>
      <c r="Z44" s="86"/>
      <c r="AA44" s="88"/>
      <c r="AB44" s="86" t="s">
        <v>105</v>
      </c>
      <c r="AC44" s="86"/>
      <c r="AD44" s="86"/>
      <c r="AE44" s="86"/>
      <c r="AF44" s="86"/>
      <c r="AG44" s="86"/>
      <c r="AH44" s="86"/>
      <c r="AI44" s="86"/>
      <c r="AJ44" s="93"/>
      <c r="AK44" s="93"/>
      <c r="AL44" s="93"/>
      <c r="AM44" s="93"/>
      <c r="AN44" s="93"/>
      <c r="AO44" s="93"/>
      <c r="AP44" s="93"/>
      <c r="AQ44" s="93"/>
      <c r="AR44" s="93"/>
      <c r="AS44" s="94"/>
      <c r="AT44" s="93"/>
      <c r="AU44" s="93"/>
      <c r="AV44" s="93"/>
      <c r="AW44" s="93"/>
      <c r="AX44" s="63"/>
      <c r="AY44" s="63"/>
      <c r="AZ44" s="61"/>
      <c r="BA44" s="61"/>
      <c r="BB44" s="61"/>
      <c r="BC44" s="61"/>
      <c r="BD44" s="61"/>
    </row>
    <row r="45" spans="1:56" ht="20.25" customHeight="1" x14ac:dyDescent="0.4">
      <c r="A45" s="61"/>
      <c r="B45" s="61"/>
      <c r="C45" s="57" t="s">
        <v>145</v>
      </c>
      <c r="D45" s="86"/>
      <c r="E45" s="86"/>
      <c r="F45" s="86"/>
      <c r="G45" s="86"/>
      <c r="H45" s="86"/>
      <c r="I45" s="86"/>
      <c r="J45" s="86"/>
      <c r="K45" s="86"/>
      <c r="L45" s="86"/>
      <c r="M45" s="86"/>
      <c r="N45" s="86"/>
      <c r="O45" s="86"/>
      <c r="P45" s="86"/>
      <c r="Q45" s="86"/>
      <c r="R45" s="86" t="s">
        <v>66</v>
      </c>
      <c r="S45" s="86"/>
      <c r="T45" s="86"/>
      <c r="U45" s="86"/>
      <c r="V45" s="86"/>
      <c r="W45" s="86"/>
      <c r="X45" s="86"/>
      <c r="Y45" s="86"/>
      <c r="Z45" s="86"/>
      <c r="AA45" s="88"/>
      <c r="AB45" s="86"/>
      <c r="AC45" s="86"/>
      <c r="AD45" s="86"/>
      <c r="AE45" s="86"/>
      <c r="AF45" s="86"/>
      <c r="AG45" s="86"/>
      <c r="AH45" s="86"/>
      <c r="AI45" s="86"/>
      <c r="AJ45" s="86"/>
      <c r="AK45" s="101"/>
      <c r="AL45" s="102"/>
      <c r="AM45" s="102"/>
      <c r="AN45" s="86"/>
      <c r="AO45" s="86"/>
      <c r="AP45" s="86"/>
      <c r="AQ45" s="86"/>
      <c r="AR45" s="86"/>
      <c r="AS45" s="86"/>
      <c r="AT45" s="86"/>
      <c r="AU45" s="86"/>
      <c r="AV45" s="57"/>
      <c r="AW45" s="57"/>
      <c r="AX45" s="63"/>
      <c r="AY45" s="63"/>
      <c r="AZ45" s="61"/>
      <c r="BA45" s="61"/>
      <c r="BB45" s="61"/>
      <c r="BC45" s="61"/>
      <c r="BD45" s="61"/>
    </row>
    <row r="46" spans="1:56" ht="20.25" customHeight="1" x14ac:dyDescent="0.4">
      <c r="A46" s="61"/>
      <c r="B46" s="61"/>
      <c r="C46" s="57"/>
      <c r="D46" s="86" t="s">
        <v>146</v>
      </c>
      <c r="E46" s="86"/>
      <c r="F46" s="86"/>
      <c r="G46" s="86"/>
      <c r="H46" s="86"/>
      <c r="I46" s="86"/>
      <c r="J46" s="86"/>
      <c r="K46" s="86"/>
      <c r="L46" s="86"/>
      <c r="M46" s="86"/>
      <c r="N46" s="86"/>
      <c r="O46" s="86"/>
      <c r="P46" s="86"/>
      <c r="Q46" s="86"/>
      <c r="R46" s="86" t="s">
        <v>69</v>
      </c>
      <c r="S46" s="86"/>
      <c r="T46" s="86"/>
      <c r="U46" s="86"/>
      <c r="V46" s="86"/>
      <c r="W46" s="86"/>
      <c r="X46" s="86"/>
      <c r="Y46" s="86"/>
      <c r="Z46" s="86"/>
      <c r="AA46" s="88"/>
      <c r="AB46" s="92"/>
      <c r="AC46" s="92"/>
      <c r="AD46" s="92"/>
      <c r="AE46" s="92"/>
      <c r="AF46" s="86"/>
      <c r="AG46" s="86"/>
      <c r="AH46" s="86"/>
      <c r="AI46" s="86"/>
      <c r="AJ46" s="86"/>
      <c r="AK46" s="101"/>
      <c r="AL46" s="102"/>
      <c r="AM46" s="102"/>
      <c r="AN46" s="86"/>
      <c r="AO46" s="86"/>
      <c r="AP46" s="86"/>
      <c r="AQ46" s="86"/>
      <c r="AR46" s="86"/>
      <c r="AS46" s="86"/>
      <c r="AT46" s="86"/>
      <c r="AU46" s="86"/>
      <c r="AV46" s="57"/>
      <c r="AW46" s="57"/>
      <c r="AX46" s="63"/>
      <c r="AY46" s="63"/>
      <c r="AZ46" s="61"/>
      <c r="BA46" s="61"/>
      <c r="BB46" s="61"/>
      <c r="BC46" s="61"/>
      <c r="BD46" s="61"/>
    </row>
    <row r="47" spans="1:56" ht="20.25" customHeight="1" x14ac:dyDescent="0.4">
      <c r="A47" s="61"/>
      <c r="B47" s="61"/>
      <c r="C47" s="57" t="s">
        <v>39</v>
      </c>
      <c r="D47" s="86"/>
      <c r="E47" s="86"/>
      <c r="F47" s="86"/>
      <c r="G47" s="86"/>
      <c r="H47" s="86"/>
      <c r="I47" s="86"/>
      <c r="J47" s="86"/>
      <c r="K47" s="86"/>
      <c r="L47" s="86"/>
      <c r="M47" s="86"/>
      <c r="N47" s="86"/>
      <c r="O47" s="86"/>
      <c r="P47" s="86"/>
      <c r="Q47" s="86"/>
      <c r="R47" s="57" t="s">
        <v>64</v>
      </c>
      <c r="S47" s="57"/>
      <c r="T47" s="57"/>
      <c r="U47" s="57"/>
      <c r="V47" s="57"/>
      <c r="W47" s="86" t="s">
        <v>68</v>
      </c>
      <c r="X47" s="57"/>
      <c r="Y47" s="57"/>
      <c r="Z47" s="57"/>
      <c r="AA47" s="57"/>
      <c r="AB47" s="158" t="s">
        <v>29</v>
      </c>
      <c r="AC47" s="158"/>
      <c r="AD47" s="158"/>
      <c r="AE47" s="158"/>
      <c r="AF47" s="86"/>
      <c r="AG47" s="86"/>
      <c r="AH47" s="86"/>
      <c r="AI47" s="86"/>
      <c r="AJ47" s="86"/>
      <c r="AK47" s="101"/>
      <c r="AL47" s="102"/>
      <c r="AM47" s="102"/>
      <c r="AN47" s="86"/>
      <c r="AO47" s="86"/>
      <c r="AP47" s="86"/>
      <c r="AQ47" s="86"/>
      <c r="AR47" s="86"/>
      <c r="AS47" s="86"/>
      <c r="AT47" s="86"/>
      <c r="AU47" s="86"/>
      <c r="AV47" s="57"/>
      <c r="AW47" s="57"/>
      <c r="AX47" s="63"/>
      <c r="AY47" s="63"/>
      <c r="AZ47" s="61"/>
      <c r="BA47" s="61"/>
      <c r="BB47" s="61"/>
      <c r="BC47" s="61"/>
      <c r="BD47" s="61"/>
    </row>
    <row r="48" spans="1:56" ht="20.25" customHeight="1" x14ac:dyDescent="0.4">
      <c r="A48" s="61"/>
      <c r="B48" s="61"/>
      <c r="C48" s="57" t="s">
        <v>40</v>
      </c>
      <c r="D48" s="86"/>
      <c r="E48" s="86"/>
      <c r="F48" s="86"/>
      <c r="G48" s="86"/>
      <c r="H48" s="86"/>
      <c r="I48" s="86"/>
      <c r="J48" s="86"/>
      <c r="K48" s="86"/>
      <c r="L48" s="86"/>
      <c r="M48" s="86"/>
      <c r="N48" s="86"/>
      <c r="O48" s="86"/>
      <c r="P48" s="86"/>
      <c r="Q48" s="86"/>
      <c r="R48" s="149">
        <f>AE38</f>
        <v>0</v>
      </c>
      <c r="S48" s="150"/>
      <c r="T48" s="150"/>
      <c r="U48" s="151"/>
      <c r="V48" s="92" t="s">
        <v>123</v>
      </c>
      <c r="W48" s="152">
        <f>AB43</f>
        <v>0</v>
      </c>
      <c r="X48" s="153"/>
      <c r="Y48" s="153"/>
      <c r="Z48" s="154"/>
      <c r="AA48" s="92" t="s">
        <v>33</v>
      </c>
      <c r="AB48" s="155">
        <f>ROUNDDOWN(R48+W48,1)</f>
        <v>0</v>
      </c>
      <c r="AC48" s="156"/>
      <c r="AD48" s="156"/>
      <c r="AE48" s="157"/>
      <c r="AF48" s="86"/>
      <c r="AG48" s="86"/>
      <c r="AH48" s="86"/>
      <c r="AI48" s="86"/>
      <c r="AJ48" s="86"/>
      <c r="AK48" s="101"/>
      <c r="AL48" s="102"/>
      <c r="AM48" s="102"/>
      <c r="AN48" s="86"/>
      <c r="AO48" s="86"/>
      <c r="AP48" s="86"/>
      <c r="AQ48" s="86"/>
      <c r="AR48" s="86"/>
      <c r="AS48" s="86"/>
      <c r="AT48" s="86"/>
      <c r="AU48" s="86"/>
      <c r="AV48" s="57"/>
      <c r="AW48" s="57"/>
      <c r="AX48" s="63"/>
      <c r="AY48" s="63"/>
      <c r="AZ48" s="61"/>
      <c r="BA48" s="61"/>
      <c r="BB48" s="61"/>
      <c r="BC48" s="61"/>
      <c r="BD48" s="61"/>
    </row>
    <row r="49" spans="1:58" ht="20.25" customHeight="1" x14ac:dyDescent="0.4">
      <c r="A49" s="61"/>
      <c r="B49" s="61"/>
      <c r="C49" s="57" t="s">
        <v>41</v>
      </c>
      <c r="D49" s="85"/>
      <c r="E49" s="85"/>
      <c r="F49" s="57"/>
      <c r="G49" s="86"/>
      <c r="H49" s="86"/>
      <c r="I49" s="86"/>
      <c r="J49" s="86"/>
      <c r="K49" s="86"/>
      <c r="L49" s="86"/>
      <c r="M49" s="86"/>
      <c r="N49" s="86"/>
      <c r="O49" s="86"/>
      <c r="P49" s="86"/>
      <c r="Q49" s="86"/>
      <c r="R49" s="86"/>
      <c r="S49" s="86"/>
      <c r="T49" s="86"/>
      <c r="U49" s="86"/>
      <c r="V49" s="86"/>
      <c r="W49" s="86"/>
      <c r="X49" s="86"/>
      <c r="Y49" s="86"/>
      <c r="Z49" s="86"/>
      <c r="AA49" s="86"/>
      <c r="AB49" s="86"/>
      <c r="AC49" s="88"/>
      <c r="AD49" s="86"/>
      <c r="AE49" s="86"/>
      <c r="AF49" s="86"/>
      <c r="AG49" s="86"/>
      <c r="AH49" s="86"/>
      <c r="AI49" s="86"/>
      <c r="AJ49" s="86"/>
      <c r="AK49" s="101"/>
      <c r="AL49" s="102"/>
      <c r="AM49" s="102"/>
      <c r="AN49" s="86"/>
      <c r="AO49" s="86"/>
      <c r="AP49" s="86"/>
      <c r="AQ49" s="86"/>
      <c r="AR49" s="86"/>
      <c r="AS49" s="86"/>
      <c r="AT49" s="86"/>
      <c r="AU49" s="86"/>
      <c r="AV49" s="57"/>
      <c r="AW49" s="57"/>
      <c r="AX49" s="61"/>
      <c r="AY49" s="61"/>
      <c r="AZ49" s="61"/>
      <c r="BA49" s="61"/>
      <c r="BB49" s="61"/>
      <c r="BC49" s="61"/>
      <c r="BD49" s="61"/>
    </row>
    <row r="50" spans="1:58" ht="20.25" customHeight="1" x14ac:dyDescent="0.4">
      <c r="C50" s="2"/>
      <c r="D50" s="2"/>
      <c r="E50" s="1"/>
      <c r="F50" s="1"/>
      <c r="G50" s="1"/>
      <c r="H50" s="1"/>
      <c r="I50" s="1"/>
      <c r="J50" s="1"/>
      <c r="K50" s="1"/>
      <c r="L50" s="1"/>
      <c r="M50" s="1"/>
      <c r="N50" s="1"/>
      <c r="O50" s="1"/>
      <c r="P50" s="1"/>
      <c r="Q50" s="1"/>
      <c r="R50" s="1"/>
      <c r="S50" s="1"/>
      <c r="T50" s="2"/>
      <c r="U50" s="1"/>
      <c r="V50" s="1"/>
      <c r="W50" s="1"/>
      <c r="X50" s="1"/>
      <c r="Y50" s="1"/>
      <c r="Z50" s="1"/>
      <c r="AA50" s="1"/>
      <c r="AB50" s="1"/>
      <c r="AC50" s="1"/>
      <c r="AD50" s="1"/>
      <c r="AE50" s="1"/>
      <c r="AF50" s="1"/>
      <c r="AJ50" s="7"/>
      <c r="AK50" s="8"/>
      <c r="AL50" s="8"/>
      <c r="AM50" s="1"/>
      <c r="AN50" s="1"/>
      <c r="AO50" s="1"/>
      <c r="AP50" s="1"/>
      <c r="AQ50" s="1"/>
      <c r="AR50" s="1"/>
      <c r="AS50" s="1"/>
      <c r="AT50" s="1"/>
      <c r="AU50" s="1"/>
      <c r="AV50" s="1"/>
      <c r="AW50" s="1"/>
      <c r="AX50" s="1"/>
      <c r="AY50" s="1"/>
      <c r="AZ50" s="1"/>
      <c r="BA50" s="1"/>
      <c r="BB50" s="1"/>
      <c r="BC50" s="1"/>
      <c r="BD50" s="1"/>
      <c r="BE50" s="8"/>
    </row>
    <row r="51" spans="1:58" ht="20.25" customHeight="1" x14ac:dyDescent="0.4">
      <c r="A51" s="1"/>
      <c r="B51" s="1"/>
      <c r="C51" s="2"/>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1"/>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sheetData>
  <sheetProtection insertRows="0"/>
  <mergeCells count="252">
    <mergeCell ref="E26:F26"/>
    <mergeCell ref="G26:K26"/>
    <mergeCell ref="L26:O26"/>
    <mergeCell ref="G27:K27"/>
    <mergeCell ref="L27:O27"/>
    <mergeCell ref="C23:D23"/>
    <mergeCell ref="G23:K23"/>
    <mergeCell ref="L23:O23"/>
    <mergeCell ref="L22:O22"/>
    <mergeCell ref="G22:K22"/>
    <mergeCell ref="AY13:BD13"/>
    <mergeCell ref="AY14:BD14"/>
    <mergeCell ref="AY15:BD15"/>
    <mergeCell ref="AY16:BD16"/>
    <mergeCell ref="AY17:BD17"/>
    <mergeCell ref="AY18:BD18"/>
    <mergeCell ref="AY19:BD19"/>
    <mergeCell ref="AY20:BD20"/>
    <mergeCell ref="AY21:BD21"/>
    <mergeCell ref="C22:D22"/>
    <mergeCell ref="AY28:BD28"/>
    <mergeCell ref="AY29:BD29"/>
    <mergeCell ref="C28:D28"/>
    <mergeCell ref="E28:F28"/>
    <mergeCell ref="G28:K28"/>
    <mergeCell ref="L28:O28"/>
    <mergeCell ref="C24:D24"/>
    <mergeCell ref="E24:F24"/>
    <mergeCell ref="G24:K24"/>
    <mergeCell ref="L24:O24"/>
    <mergeCell ref="C25:D25"/>
    <mergeCell ref="E25:F25"/>
    <mergeCell ref="G25:K25"/>
    <mergeCell ref="L25:O25"/>
    <mergeCell ref="C29:D29"/>
    <mergeCell ref="E29:F29"/>
    <mergeCell ref="G29:K29"/>
    <mergeCell ref="L29:O29"/>
    <mergeCell ref="AY26:BD26"/>
    <mergeCell ref="AY27:BD27"/>
    <mergeCell ref="C27:D27"/>
    <mergeCell ref="E27:F27"/>
    <mergeCell ref="C26:D26"/>
    <mergeCell ref="C19:D19"/>
    <mergeCell ref="E19:F19"/>
    <mergeCell ref="G19:K19"/>
    <mergeCell ref="L19:O19"/>
    <mergeCell ref="C20:D20"/>
    <mergeCell ref="E20:F20"/>
    <mergeCell ref="G20:K20"/>
    <mergeCell ref="L20:O20"/>
    <mergeCell ref="C21:D21"/>
    <mergeCell ref="E21:F21"/>
    <mergeCell ref="G21:K21"/>
    <mergeCell ref="L21:O21"/>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S37:AT37"/>
    <mergeCell ref="T37:U37"/>
    <mergeCell ref="V37:W37"/>
    <mergeCell ref="Y35:Z35"/>
    <mergeCell ref="AE35:AF35"/>
    <mergeCell ref="AA35:AB35"/>
    <mergeCell ref="AA36:AB36"/>
    <mergeCell ref="Y37:Z37"/>
    <mergeCell ref="AE37:AF37"/>
    <mergeCell ref="AS35:AT35"/>
    <mergeCell ref="AI35:AJ35"/>
    <mergeCell ref="AK35:AN35"/>
    <mergeCell ref="AK36:AN36"/>
    <mergeCell ref="V35:W35"/>
    <mergeCell ref="V36:W36"/>
    <mergeCell ref="Y36:Z36"/>
    <mergeCell ref="AE36:AF36"/>
    <mergeCell ref="AQ36:AR36"/>
    <mergeCell ref="AS36:AT36"/>
    <mergeCell ref="AI36:AJ36"/>
    <mergeCell ref="F33:G33"/>
    <mergeCell ref="L32:M32"/>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3:W33"/>
    <mergeCell ref="R32:S33"/>
    <mergeCell ref="T32:W32"/>
    <mergeCell ref="AK32:AN32"/>
    <mergeCell ref="T33:U33"/>
    <mergeCell ref="AK33:AN33"/>
    <mergeCell ref="AW25:AX25"/>
    <mergeCell ref="AU26:AV26"/>
    <mergeCell ref="E23:F23"/>
    <mergeCell ref="E22:F22"/>
    <mergeCell ref="L34:M34"/>
    <mergeCell ref="L35:M35"/>
    <mergeCell ref="L36:M36"/>
    <mergeCell ref="V34:W34"/>
    <mergeCell ref="T35:U35"/>
    <mergeCell ref="T36:U36"/>
    <mergeCell ref="R34:S34"/>
    <mergeCell ref="T34:U34"/>
    <mergeCell ref="AQ34:AT34"/>
    <mergeCell ref="AM1:BA1"/>
    <mergeCell ref="X2:Y2"/>
    <mergeCell ref="AB2:AC2"/>
    <mergeCell ref="AA33:AB33"/>
    <mergeCell ref="Y32:AB32"/>
    <mergeCell ref="AS32:AT32"/>
    <mergeCell ref="AI32:AJ32"/>
    <mergeCell ref="Y33:Z33"/>
    <mergeCell ref="AS33:AT33"/>
    <mergeCell ref="AI33:AJ33"/>
    <mergeCell ref="AY8:BD12"/>
    <mergeCell ref="AM2:BA2"/>
    <mergeCell ref="AV5:AW5"/>
    <mergeCell ref="AZ5:BA5"/>
    <mergeCell ref="W9:AC9"/>
    <mergeCell ref="AD9:AJ9"/>
    <mergeCell ref="P8:AT8"/>
    <mergeCell ref="AZ6:BA6"/>
    <mergeCell ref="U2:V2"/>
    <mergeCell ref="AU29:AV29"/>
    <mergeCell ref="AY22:BD22"/>
    <mergeCell ref="AY23:BD23"/>
    <mergeCell ref="AY24:BD24"/>
    <mergeCell ref="AY25:BD25"/>
    <mergeCell ref="C33:E33"/>
    <mergeCell ref="C35:E35"/>
    <mergeCell ref="C36:E36"/>
    <mergeCell ref="L33:M33"/>
    <mergeCell ref="F36:G36"/>
    <mergeCell ref="C43:D43"/>
    <mergeCell ref="L43:N43"/>
    <mergeCell ref="C37:E37"/>
    <mergeCell ref="H33:I33"/>
    <mergeCell ref="J33:K33"/>
    <mergeCell ref="F34:G34"/>
    <mergeCell ref="H34:I34"/>
    <mergeCell ref="J34:K34"/>
    <mergeCell ref="F35:G35"/>
    <mergeCell ref="H35:I35"/>
    <mergeCell ref="J35:K35"/>
    <mergeCell ref="C34:E34"/>
    <mergeCell ref="H36:I36"/>
    <mergeCell ref="J36:K36"/>
    <mergeCell ref="F37:G37"/>
    <mergeCell ref="H37:I37"/>
    <mergeCell ref="J37:K37"/>
    <mergeCell ref="L37:M37"/>
    <mergeCell ref="N37:O37"/>
    <mergeCell ref="I43:J43"/>
    <mergeCell ref="F43:G43"/>
    <mergeCell ref="Y40:Z40"/>
    <mergeCell ref="AT43:AW43"/>
    <mergeCell ref="L39:M39"/>
    <mergeCell ref="AA38:AB38"/>
    <mergeCell ref="AZ3:BC3"/>
    <mergeCell ref="AZ4:BC4"/>
    <mergeCell ref="R38:S38"/>
    <mergeCell ref="Y38:Z38"/>
    <mergeCell ref="AE38:AF38"/>
    <mergeCell ref="AJ38:AK38"/>
    <mergeCell ref="AL38:AM38"/>
    <mergeCell ref="AN38:AO38"/>
    <mergeCell ref="AQ38:AR38"/>
    <mergeCell ref="AS38:AT38"/>
    <mergeCell ref="AK9:AQ9"/>
    <mergeCell ref="AR9:AT9"/>
    <mergeCell ref="AU8:AV12"/>
    <mergeCell ref="AW8:AX12"/>
    <mergeCell ref="R37:S37"/>
    <mergeCell ref="R36:S36"/>
    <mergeCell ref="R35:S35"/>
    <mergeCell ref="AW29:AX29"/>
    <mergeCell ref="BE8:BE12"/>
    <mergeCell ref="R48:U48"/>
    <mergeCell ref="W48:Z48"/>
    <mergeCell ref="AB48:AE48"/>
    <mergeCell ref="AB42:AE42"/>
    <mergeCell ref="R43:U43"/>
    <mergeCell ref="W43:Z43"/>
    <mergeCell ref="AB43:AE43"/>
    <mergeCell ref="AJ43:AM43"/>
    <mergeCell ref="AO43:AR43"/>
    <mergeCell ref="AB47:AE47"/>
    <mergeCell ref="T38:U38"/>
    <mergeCell ref="V38:W38"/>
    <mergeCell ref="AA37:AB37"/>
    <mergeCell ref="AA34:AB34"/>
    <mergeCell ref="Y34:Z34"/>
    <mergeCell ref="AE34:AF34"/>
    <mergeCell ref="AI34:AJ34"/>
    <mergeCell ref="AK34:AN34"/>
    <mergeCell ref="AQ35:AR35"/>
    <mergeCell ref="AJ37:AK37"/>
    <mergeCell ref="AL37:AM37"/>
    <mergeCell ref="AN37:AO37"/>
    <mergeCell ref="AQ37:AR37"/>
  </mergeCells>
  <phoneticPr fontId="1"/>
  <conditionalFormatting sqref="F34:M37">
    <cfRule type="expression" dxfId="9" priority="6">
      <formula>INDIRECT(ADDRESS(ROW(),COLUMN()))=TRUNC(INDIRECT(ADDRESS(ROW(),COLUMN())))</formula>
    </cfRule>
  </conditionalFormatting>
  <conditionalFormatting sqref="L39:M39">
    <cfRule type="expression" dxfId="8" priority="5">
      <formula>INDIRECT(ADDRESS(ROW(),COLUMN()))=TRUNC(INDIRECT(ADDRESS(ROW(),COLUMN())))</formula>
    </cfRule>
  </conditionalFormatting>
  <conditionalFormatting sqref="C43:D43">
    <cfRule type="expression" dxfId="7" priority="4">
      <formula>INDIRECT(ADDRESS(ROW(),COLUMN()))=TRUNC(INDIRECT(ADDRESS(ROW(),COLUMN())))</formula>
    </cfRule>
  </conditionalFormatting>
  <conditionalFormatting sqref="R43:U43">
    <cfRule type="expression" dxfId="6" priority="3">
      <formula>INDIRECT(ADDRESS(ROW(),COLUMN()))=TRUNC(INDIRECT(ADDRESS(ROW(),COLUMN())))</formula>
    </cfRule>
  </conditionalFormatting>
  <conditionalFormatting sqref="R48:U48">
    <cfRule type="expression" dxfId="5" priority="2">
      <formula>INDIRECT(ADDRESS(ROW(),COLUMN()))=TRUNC(INDIRECT(ADDRESS(ROW(),COLUMN())))</formula>
    </cfRule>
  </conditionalFormatting>
  <conditionalFormatting sqref="AU13:AX29">
    <cfRule type="expression" dxfId="4" priority="1">
      <formula>INDIRECT(ADDRESS(ROW(),COLUMN()))=TRUNC(INDIRECT(ADDRESS(ROW(),COLUMN())))</formula>
    </cfRule>
  </conditionalFormatting>
  <dataValidations count="8">
    <dataValidation type="list" allowBlank="1" showInputMessage="1" showErrorMessage="1" sqref="F43">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0:Z40">
      <formula1>"週,暦月"</formula1>
    </dataValidation>
    <dataValidation type="list" allowBlank="1" showInputMessage="1" showErrorMessage="1" sqref="AZ3">
      <formula1>"４週,暦月"</formula1>
    </dataValidation>
    <dataValidation type="list" allowBlank="1" showInputMessage="1" sqref="C13:D29">
      <formula1>職種</formula1>
    </dataValidation>
    <dataValidation type="list" allowBlank="1" showInputMessage="1" sqref="E13:F29">
      <formula1>"A, B, C, D"</formula1>
    </dataValidation>
    <dataValidation type="list" allowBlank="1" showInputMessage="1" showErrorMessage="1" sqref="AZ4">
      <formula1>"予定,実績,予定・実績"</formula1>
    </dataValidation>
    <dataValidation type="list" errorStyle="warning" allowBlank="1" showInputMessage="1" error="リストにない場合のみ、入力してください。" sqref="G13:K29">
      <formula1>INDIRECT(C13)</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54"/>
  <sheetViews>
    <sheetView topLeftCell="A25" zoomScale="80" zoomScaleNormal="80" workbookViewId="0">
      <selection activeCell="A36" sqref="A36"/>
    </sheetView>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0"/>
      <c r="B4" s="13" t="s">
        <v>129</v>
      </c>
      <c r="C4" s="13"/>
      <c r="E4" s="294" t="s">
        <v>131</v>
      </c>
      <c r="F4" s="294"/>
      <c r="G4" s="294"/>
      <c r="H4" s="294"/>
      <c r="I4" s="294"/>
      <c r="J4" s="294"/>
    </row>
    <row r="5" spans="1:10" s="11" customFormat="1" ht="20.25" customHeight="1" x14ac:dyDescent="0.4">
      <c r="A5" s="21"/>
      <c r="B5" s="13" t="s">
        <v>130</v>
      </c>
      <c r="C5" s="13"/>
      <c r="E5" s="294"/>
      <c r="F5" s="294"/>
      <c r="G5" s="294"/>
      <c r="H5" s="294"/>
      <c r="I5" s="294"/>
      <c r="J5" s="294"/>
    </row>
    <row r="6" spans="1:10" s="11" customFormat="1" ht="20.25" customHeight="1" x14ac:dyDescent="0.4">
      <c r="A6" s="13" t="s">
        <v>84</v>
      </c>
      <c r="B6" s="13"/>
      <c r="C6" s="13"/>
    </row>
    <row r="7" spans="1:10" s="11" customFormat="1" ht="20.25" customHeight="1" x14ac:dyDescent="0.4">
      <c r="A7" s="141" t="s">
        <v>176</v>
      </c>
      <c r="B7" s="141"/>
      <c r="C7" s="141"/>
    </row>
    <row r="8" spans="1:10" s="11" customFormat="1" ht="20.25" customHeight="1" x14ac:dyDescent="0.4">
      <c r="A8" s="141" t="s">
        <v>177</v>
      </c>
      <c r="B8" s="141"/>
      <c r="C8" s="141"/>
    </row>
    <row r="9" spans="1:10" s="11" customFormat="1" ht="20.25" customHeight="1" x14ac:dyDescent="0.4">
      <c r="A9" s="13" t="s">
        <v>81</v>
      </c>
      <c r="B9" s="13"/>
      <c r="C9" s="13"/>
    </row>
    <row r="10" spans="1:10" s="11" customFormat="1" ht="20.25" customHeight="1" x14ac:dyDescent="0.4">
      <c r="A10" s="13" t="s">
        <v>158</v>
      </c>
      <c r="B10" s="13"/>
      <c r="C10" s="13"/>
    </row>
    <row r="11" spans="1:10" s="11" customFormat="1" ht="20.25" customHeight="1" x14ac:dyDescent="0.4">
      <c r="A11" s="13" t="s">
        <v>71</v>
      </c>
      <c r="B11" s="13"/>
      <c r="C11" s="13"/>
    </row>
    <row r="12" spans="1:10" s="11" customFormat="1" ht="20.25" customHeight="1" x14ac:dyDescent="0.4">
      <c r="A12" s="13"/>
      <c r="B12" s="14" t="s">
        <v>27</v>
      </c>
      <c r="C12" s="14" t="s">
        <v>1</v>
      </c>
    </row>
    <row r="13" spans="1:10" s="11" customFormat="1" ht="20.25" customHeight="1" x14ac:dyDescent="0.4">
      <c r="A13" s="13"/>
      <c r="B13" s="14">
        <v>1</v>
      </c>
      <c r="C13" s="15" t="s">
        <v>2</v>
      </c>
    </row>
    <row r="14" spans="1:10" s="11" customFormat="1" ht="20.25" customHeight="1" x14ac:dyDescent="0.4">
      <c r="A14" s="13"/>
      <c r="B14" s="14">
        <v>2</v>
      </c>
      <c r="C14" s="15" t="s">
        <v>43</v>
      </c>
    </row>
    <row r="15" spans="1:10" s="11" customFormat="1" ht="20.25" customHeight="1" x14ac:dyDescent="0.4">
      <c r="A15" s="13"/>
      <c r="B15" s="14">
        <v>3</v>
      </c>
      <c r="C15" s="15" t="s">
        <v>117</v>
      </c>
    </row>
    <row r="16" spans="1:10" s="11" customFormat="1" ht="20.25" customHeight="1" x14ac:dyDescent="0.4">
      <c r="A16" s="140"/>
      <c r="B16" s="141" t="s">
        <v>167</v>
      </c>
      <c r="C16" s="140"/>
    </row>
    <row r="17" spans="1:55" s="11" customFormat="1" ht="20.25" customHeight="1" x14ac:dyDescent="0.4">
      <c r="A17" s="13"/>
      <c r="B17" s="13" t="s">
        <v>107</v>
      </c>
      <c r="C17" s="13"/>
    </row>
    <row r="18" spans="1:55" s="11" customFormat="1" ht="20.25" customHeight="1" x14ac:dyDescent="0.4">
      <c r="A18" s="13" t="s">
        <v>82</v>
      </c>
      <c r="B18" s="13"/>
      <c r="C18" s="13"/>
    </row>
    <row r="19" spans="1:55" s="11" customFormat="1" ht="20.25" customHeight="1" x14ac:dyDescent="0.4">
      <c r="A19" s="13" t="s">
        <v>72</v>
      </c>
      <c r="B19" s="13"/>
      <c r="C19" s="13"/>
    </row>
    <row r="20" spans="1:55" s="11" customFormat="1" ht="20.25" customHeight="1" x14ac:dyDescent="0.4">
      <c r="A20" s="13"/>
      <c r="B20" s="14" t="s">
        <v>8</v>
      </c>
      <c r="C20" s="14" t="s">
        <v>9</v>
      </c>
    </row>
    <row r="21" spans="1:55" s="11" customFormat="1" ht="20.25" customHeight="1" x14ac:dyDescent="0.4">
      <c r="A21" s="13"/>
      <c r="B21" s="14" t="s">
        <v>4</v>
      </c>
      <c r="C21" s="15" t="s">
        <v>73</v>
      </c>
    </row>
    <row r="22" spans="1:55" s="11" customFormat="1" ht="20.25" customHeight="1" x14ac:dyDescent="0.4">
      <c r="A22" s="13"/>
      <c r="B22" s="14" t="s">
        <v>5</v>
      </c>
      <c r="C22" s="15" t="s">
        <v>74</v>
      </c>
    </row>
    <row r="23" spans="1:55" s="11" customFormat="1" ht="20.25" customHeight="1" x14ac:dyDescent="0.4">
      <c r="A23" s="13"/>
      <c r="B23" s="14" t="s">
        <v>6</v>
      </c>
      <c r="C23" s="15" t="s">
        <v>75</v>
      </c>
    </row>
    <row r="24" spans="1:55" s="11" customFormat="1" ht="20.25" customHeight="1" x14ac:dyDescent="0.4">
      <c r="A24" s="13"/>
      <c r="B24" s="14" t="s">
        <v>7</v>
      </c>
      <c r="C24" s="15" t="s">
        <v>103</v>
      </c>
    </row>
    <row r="25" spans="1:55" s="11" customFormat="1" ht="20.25" customHeight="1" x14ac:dyDescent="0.4">
      <c r="A25" s="13"/>
      <c r="B25" s="16" t="s">
        <v>10</v>
      </c>
      <c r="C25" s="13"/>
    </row>
    <row r="26" spans="1:55" s="11" customFormat="1" ht="20.25" customHeight="1" x14ac:dyDescent="0.4">
      <c r="B26" s="13" t="s">
        <v>76</v>
      </c>
      <c r="E26" s="16"/>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row>
    <row r="27" spans="1:55" s="11" customFormat="1" ht="20.25" customHeight="1" x14ac:dyDescent="0.4">
      <c r="B27" s="13" t="s">
        <v>126</v>
      </c>
      <c r="E27" s="13"/>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row>
    <row r="28" spans="1:55" s="11" customFormat="1" ht="20.25" customHeight="1" x14ac:dyDescent="0.4">
      <c r="A28" s="13" t="s">
        <v>159</v>
      </c>
      <c r="B28" s="13"/>
      <c r="C28" s="13"/>
    </row>
    <row r="29" spans="1:55" s="11" customFormat="1" ht="20.25" customHeight="1" x14ac:dyDescent="0.4">
      <c r="A29" s="13" t="s">
        <v>77</v>
      </c>
      <c r="B29" s="13"/>
      <c r="C29" s="13"/>
    </row>
    <row r="30" spans="1:55" s="11" customFormat="1" ht="20.25" customHeight="1" x14ac:dyDescent="0.4">
      <c r="A30" s="13" t="s">
        <v>83</v>
      </c>
      <c r="B30" s="13"/>
    </row>
    <row r="31" spans="1:55" s="11" customFormat="1" ht="20.25" customHeight="1" x14ac:dyDescent="0.4">
      <c r="A31" s="141" t="s">
        <v>179</v>
      </c>
      <c r="B31" s="141"/>
      <c r="C31" s="141"/>
    </row>
    <row r="32" spans="1:55" s="11" customFormat="1" ht="20.25" customHeight="1" x14ac:dyDescent="0.4">
      <c r="A32" s="13" t="s">
        <v>85</v>
      </c>
      <c r="B32" s="13"/>
      <c r="C32" s="13"/>
    </row>
    <row r="33" spans="1:55" s="11" customFormat="1" ht="20.25" customHeight="1" x14ac:dyDescent="0.4">
      <c r="A33" s="13" t="s">
        <v>148</v>
      </c>
      <c r="B33" s="13"/>
      <c r="C33" s="13"/>
    </row>
    <row r="34" spans="1:55" s="11" customFormat="1" ht="20.25" customHeight="1" x14ac:dyDescent="0.4">
      <c r="A34" s="13" t="s">
        <v>86</v>
      </c>
      <c r="B34" s="13"/>
      <c r="C34" s="13"/>
    </row>
    <row r="35" spans="1:55" s="11" customFormat="1" ht="20.25" customHeight="1" x14ac:dyDescent="0.4">
      <c r="A35" s="11" t="s">
        <v>180</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row>
    <row r="36" spans="1:55" s="11" customFormat="1" ht="20.25" customHeight="1" x14ac:dyDescent="0.4">
      <c r="A36" s="11" t="s">
        <v>118</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row>
    <row r="37" spans="1:55" s="11" customFormat="1" ht="20.25" customHeight="1" x14ac:dyDescent="0.4">
      <c r="A37" s="11" t="s">
        <v>154</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row>
    <row r="38" spans="1:55" s="11" customFormat="1" ht="20.25" customHeight="1" x14ac:dyDescent="0.4">
      <c r="A38" s="11" t="s">
        <v>186</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row>
    <row r="39" spans="1:55" s="11" customFormat="1" ht="20.25" customHeight="1" x14ac:dyDescent="0.4">
      <c r="A39" s="11" t="s">
        <v>184</v>
      </c>
      <c r="C39" s="19"/>
      <c r="D39" s="16"/>
      <c r="E39" s="16"/>
    </row>
    <row r="40" spans="1:55" s="11" customFormat="1" ht="20.25" customHeight="1" x14ac:dyDescent="0.4">
      <c r="A40" s="11" t="s">
        <v>143</v>
      </c>
      <c r="C40" s="19"/>
      <c r="D40" s="16"/>
      <c r="E40" s="16"/>
    </row>
    <row r="41" spans="1:55" s="11" customFormat="1" ht="20.25" customHeight="1" x14ac:dyDescent="0.4">
      <c r="A41" s="11" t="s">
        <v>185</v>
      </c>
      <c r="C41" s="19"/>
      <c r="D41" s="16"/>
      <c r="E41" s="16"/>
    </row>
    <row r="42" spans="1:55" s="11" customFormat="1" ht="20.25" customHeight="1" x14ac:dyDescent="0.4">
      <c r="A42" s="142" t="s">
        <v>151</v>
      </c>
      <c r="B42" s="19"/>
      <c r="C42" s="19"/>
      <c r="D42" s="141"/>
      <c r="E42" s="141"/>
    </row>
    <row r="43" spans="1:55" s="11" customFormat="1" ht="20.25" customHeight="1" x14ac:dyDescent="0.4">
      <c r="A43" s="143" t="s">
        <v>152</v>
      </c>
      <c r="B43" s="19"/>
      <c r="C43" s="19"/>
      <c r="D43" s="141"/>
      <c r="E43" s="141"/>
    </row>
    <row r="44" spans="1:55" s="11" customFormat="1" ht="20.25" customHeight="1" x14ac:dyDescent="0.4">
      <c r="A44" s="142" t="s">
        <v>178</v>
      </c>
      <c r="B44" s="19"/>
      <c r="C44" s="19"/>
      <c r="D44" s="141"/>
      <c r="E44" s="141"/>
    </row>
    <row r="45" spans="1:55" s="11" customFormat="1" ht="20.25" customHeight="1" x14ac:dyDescent="0.4">
      <c r="A45" s="143" t="s">
        <v>153</v>
      </c>
      <c r="B45" s="19"/>
      <c r="C45" s="19"/>
      <c r="D45" s="141"/>
      <c r="E45" s="141"/>
    </row>
    <row r="46" spans="1:55" s="11" customFormat="1" ht="20.25" customHeight="1" x14ac:dyDescent="0.4">
      <c r="A46" s="142" t="s">
        <v>160</v>
      </c>
      <c r="B46" s="19"/>
      <c r="C46" s="19"/>
      <c r="D46" s="141"/>
      <c r="E46" s="141"/>
    </row>
    <row r="47" spans="1:55" s="11" customFormat="1" ht="20.25" customHeight="1" x14ac:dyDescent="0.4">
      <c r="A47" s="142" t="s">
        <v>161</v>
      </c>
      <c r="B47" s="19"/>
      <c r="C47" s="19"/>
      <c r="D47" s="141"/>
      <c r="E47" s="141"/>
    </row>
    <row r="48" spans="1:55" s="11" customFormat="1" ht="20.25" customHeight="1" x14ac:dyDescent="0.4">
      <c r="A48" s="142" t="s">
        <v>162</v>
      </c>
      <c r="B48" s="19"/>
      <c r="C48" s="19"/>
      <c r="D48" s="141"/>
      <c r="E48" s="141"/>
    </row>
    <row r="49" spans="1:5" s="11" customFormat="1" ht="20.25" customHeight="1" x14ac:dyDescent="0.4">
      <c r="A49" s="11" t="s">
        <v>172</v>
      </c>
      <c r="B49" s="19"/>
      <c r="C49" s="19"/>
      <c r="D49" s="141"/>
      <c r="E49" s="141"/>
    </row>
    <row r="50" spans="1:5" s="11" customFormat="1" ht="20.25" customHeight="1" x14ac:dyDescent="0.4">
      <c r="A50" s="11" t="s">
        <v>173</v>
      </c>
      <c r="B50" s="19"/>
      <c r="C50" s="19"/>
      <c r="D50" s="141"/>
      <c r="E50" s="141"/>
    </row>
    <row r="51" spans="1:5" s="11" customFormat="1" ht="20.25" customHeight="1" x14ac:dyDescent="0.4">
      <c r="A51" s="11" t="s">
        <v>174</v>
      </c>
      <c r="B51" s="19"/>
      <c r="C51" s="19"/>
      <c r="D51" s="141"/>
      <c r="E51" s="141"/>
    </row>
    <row r="52" spans="1:5" s="11" customFormat="1" ht="20.25" customHeight="1" x14ac:dyDescent="0.4">
      <c r="A52" s="11" t="s">
        <v>175</v>
      </c>
      <c r="B52" s="19"/>
      <c r="C52" s="19"/>
      <c r="D52" s="141"/>
      <c r="E52" s="141"/>
    </row>
    <row r="53" spans="1:5" ht="20.25" customHeight="1" x14ac:dyDescent="0.4"/>
    <row r="5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60" zoomScaleNormal="55" zoomScalePageLayoutView="70" workbookViewId="0">
      <selection activeCell="B4" sqref="B4"/>
    </sheetView>
  </sheetViews>
  <sheetFormatPr defaultColWidth="4.5" defaultRowHeight="20.25" customHeight="1" x14ac:dyDescent="0.4"/>
  <cols>
    <col min="1" max="1" width="1.375" style="24" customWidth="1"/>
    <col min="2" max="56" width="5.625" style="24" customWidth="1"/>
    <col min="57" max="57" width="15.75" style="5" customWidth="1"/>
    <col min="58" max="16384" width="4.5" style="24"/>
  </cols>
  <sheetData>
    <row r="1" spans="1:57" s="23" customFormat="1" ht="20.25" customHeight="1" x14ac:dyDescent="0.4">
      <c r="A1" s="26"/>
      <c r="B1" s="26"/>
      <c r="C1" s="27" t="s">
        <v>163</v>
      </c>
      <c r="D1" s="27"/>
      <c r="E1" s="26"/>
      <c r="F1" s="26"/>
      <c r="G1" s="28" t="s">
        <v>16</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19</v>
      </c>
      <c r="AL1" s="29" t="s">
        <v>17</v>
      </c>
      <c r="AM1" s="204" t="s">
        <v>99</v>
      </c>
      <c r="AN1" s="204"/>
      <c r="AO1" s="204"/>
      <c r="AP1" s="204"/>
      <c r="AQ1" s="204"/>
      <c r="AR1" s="204"/>
      <c r="AS1" s="204"/>
      <c r="AT1" s="204"/>
      <c r="AU1" s="204"/>
      <c r="AV1" s="204"/>
      <c r="AW1" s="204"/>
      <c r="AX1" s="204"/>
      <c r="AY1" s="204"/>
      <c r="AZ1" s="204"/>
      <c r="BA1" s="204"/>
      <c r="BB1" s="30" t="s">
        <v>0</v>
      </c>
      <c r="BC1" s="26"/>
      <c r="BD1" s="26"/>
      <c r="BE1" s="9"/>
    </row>
    <row r="2" spans="1:57" s="22" customFormat="1" ht="20.25" customHeight="1" x14ac:dyDescent="0.4">
      <c r="A2" s="31"/>
      <c r="B2" s="31"/>
      <c r="C2" s="31"/>
      <c r="D2" s="28"/>
      <c r="E2" s="31"/>
      <c r="F2" s="31"/>
      <c r="G2" s="31"/>
      <c r="H2" s="28"/>
      <c r="I2" s="29"/>
      <c r="J2" s="29"/>
      <c r="K2" s="29"/>
      <c r="L2" s="29"/>
      <c r="M2" s="29"/>
      <c r="N2" s="31"/>
      <c r="O2" s="31"/>
      <c r="P2" s="31"/>
      <c r="Q2" s="31"/>
      <c r="R2" s="31"/>
      <c r="S2" s="31"/>
      <c r="T2" s="29" t="s">
        <v>20</v>
      </c>
      <c r="U2" s="206">
        <v>6</v>
      </c>
      <c r="V2" s="206"/>
      <c r="W2" s="29" t="s">
        <v>17</v>
      </c>
      <c r="X2" s="205">
        <f>IF(U2=0,"",YEAR(DATE(2018+U2,1,1)))</f>
        <v>2024</v>
      </c>
      <c r="Y2" s="205"/>
      <c r="Z2" s="31" t="s">
        <v>21</v>
      </c>
      <c r="AA2" s="31" t="s">
        <v>22</v>
      </c>
      <c r="AB2" s="206">
        <v>4</v>
      </c>
      <c r="AC2" s="206"/>
      <c r="AD2" s="31" t="s">
        <v>23</v>
      </c>
      <c r="AE2" s="31"/>
      <c r="AF2" s="31"/>
      <c r="AG2" s="31"/>
      <c r="AH2" s="31"/>
      <c r="AI2" s="31"/>
      <c r="AJ2" s="30"/>
      <c r="AK2" s="29" t="s">
        <v>18</v>
      </c>
      <c r="AL2" s="29" t="s">
        <v>17</v>
      </c>
      <c r="AM2" s="206"/>
      <c r="AN2" s="206"/>
      <c r="AO2" s="206"/>
      <c r="AP2" s="206"/>
      <c r="AQ2" s="206"/>
      <c r="AR2" s="206"/>
      <c r="AS2" s="206"/>
      <c r="AT2" s="206"/>
      <c r="AU2" s="206"/>
      <c r="AV2" s="206"/>
      <c r="AW2" s="206"/>
      <c r="AX2" s="206"/>
      <c r="AY2" s="206"/>
      <c r="AZ2" s="206"/>
      <c r="BA2" s="206"/>
      <c r="BB2" s="30" t="s">
        <v>0</v>
      </c>
      <c r="BC2" s="29"/>
      <c r="BD2" s="29"/>
      <c r="BE2" s="4"/>
    </row>
    <row r="3" spans="1:57" s="22" customFormat="1" ht="20.25" customHeight="1" x14ac:dyDescent="0.4">
      <c r="A3" s="31"/>
      <c r="B3" s="31"/>
      <c r="C3" s="31"/>
      <c r="D3" s="28"/>
      <c r="E3" s="31"/>
      <c r="F3" s="31"/>
      <c r="G3" s="31"/>
      <c r="H3" s="28"/>
      <c r="I3" s="29"/>
      <c r="J3" s="29"/>
      <c r="K3" s="29"/>
      <c r="L3" s="29"/>
      <c r="M3" s="29"/>
      <c r="N3" s="31"/>
      <c r="O3" s="31"/>
      <c r="P3" s="31"/>
      <c r="Q3" s="31"/>
      <c r="R3" s="31"/>
      <c r="S3" s="31"/>
      <c r="T3" s="32"/>
      <c r="U3" s="34"/>
      <c r="V3" s="34"/>
      <c r="W3" s="35"/>
      <c r="X3" s="34"/>
      <c r="Y3" s="34"/>
      <c r="Z3" s="36"/>
      <c r="AA3" s="36"/>
      <c r="AB3" s="34"/>
      <c r="AC3" s="34"/>
      <c r="AD3" s="33"/>
      <c r="AE3" s="31"/>
      <c r="AF3" s="31"/>
      <c r="AG3" s="31"/>
      <c r="AH3" s="31"/>
      <c r="AI3" s="31"/>
      <c r="AJ3" s="30"/>
      <c r="AK3" s="29"/>
      <c r="AL3" s="29"/>
      <c r="AM3" s="37"/>
      <c r="AN3" s="37"/>
      <c r="AO3" s="37"/>
      <c r="AP3" s="37"/>
      <c r="AQ3" s="37"/>
      <c r="AR3" s="37"/>
      <c r="AS3" s="37"/>
      <c r="AT3" s="37"/>
      <c r="AU3" s="37"/>
      <c r="AV3" s="37"/>
      <c r="AW3" s="37"/>
      <c r="AX3" s="37"/>
      <c r="AY3" s="38" t="s">
        <v>108</v>
      </c>
      <c r="AZ3" s="178" t="s">
        <v>164</v>
      </c>
      <c r="BA3" s="178"/>
      <c r="BB3" s="178"/>
      <c r="BC3" s="178"/>
      <c r="BD3" s="29"/>
      <c r="BE3" s="4"/>
    </row>
    <row r="4" spans="1:57" s="22" customFormat="1" ht="20.25" customHeight="1" x14ac:dyDescent="0.4">
      <c r="A4" s="31"/>
      <c r="B4" s="39"/>
      <c r="C4" s="39"/>
      <c r="D4" s="39"/>
      <c r="E4" s="39"/>
      <c r="F4" s="39"/>
      <c r="G4" s="39"/>
      <c r="H4" s="39"/>
      <c r="I4" s="39"/>
      <c r="J4" s="40"/>
      <c r="K4" s="41"/>
      <c r="L4" s="41"/>
      <c r="M4" s="41"/>
      <c r="N4" s="41"/>
      <c r="O4" s="41"/>
      <c r="P4" s="42"/>
      <c r="Q4" s="41"/>
      <c r="R4" s="41"/>
      <c r="S4" s="43"/>
      <c r="T4" s="31"/>
      <c r="U4" s="31"/>
      <c r="V4" s="31"/>
      <c r="W4" s="31"/>
      <c r="X4" s="31"/>
      <c r="Y4" s="31"/>
      <c r="Z4" s="36"/>
      <c r="AA4" s="36"/>
      <c r="AB4" s="34"/>
      <c r="AC4" s="34"/>
      <c r="AD4" s="33"/>
      <c r="AE4" s="31"/>
      <c r="AF4" s="31"/>
      <c r="AG4" s="31"/>
      <c r="AH4" s="31"/>
      <c r="AI4" s="31"/>
      <c r="AJ4" s="30"/>
      <c r="AK4" s="29"/>
      <c r="AL4" s="29"/>
      <c r="AM4" s="37"/>
      <c r="AN4" s="37"/>
      <c r="AO4" s="37"/>
      <c r="AP4" s="37"/>
      <c r="AQ4" s="37"/>
      <c r="AR4" s="37"/>
      <c r="AS4" s="37"/>
      <c r="AT4" s="37"/>
      <c r="AU4" s="37"/>
      <c r="AV4" s="37"/>
      <c r="AW4" s="37"/>
      <c r="AX4" s="37"/>
      <c r="AY4" s="38" t="s">
        <v>147</v>
      </c>
      <c r="AZ4" s="178" t="s">
        <v>165</v>
      </c>
      <c r="BA4" s="178"/>
      <c r="BB4" s="178"/>
      <c r="BC4" s="178"/>
      <c r="BD4" s="29"/>
      <c r="BE4" s="4"/>
    </row>
    <row r="5" spans="1:57" s="22" customFormat="1" ht="20.25" customHeight="1" x14ac:dyDescent="0.4">
      <c r="A5" s="31"/>
      <c r="B5" s="44"/>
      <c r="C5" s="44"/>
      <c r="D5" s="44"/>
      <c r="E5" s="44"/>
      <c r="F5" s="44"/>
      <c r="G5" s="44"/>
      <c r="H5" s="44"/>
      <c r="I5" s="44"/>
      <c r="J5" s="45"/>
      <c r="K5" s="46"/>
      <c r="L5" s="47"/>
      <c r="M5" s="47"/>
      <c r="N5" s="47"/>
      <c r="O5" s="47"/>
      <c r="P5" s="44"/>
      <c r="Q5" s="48"/>
      <c r="R5" s="48"/>
      <c r="S5" s="49"/>
      <c r="T5" s="31"/>
      <c r="U5" s="31"/>
      <c r="V5" s="31"/>
      <c r="W5" s="31"/>
      <c r="X5" s="31"/>
      <c r="Y5" s="31"/>
      <c r="Z5" s="36"/>
      <c r="AA5" s="36"/>
      <c r="AB5" s="34"/>
      <c r="AC5" s="34"/>
      <c r="AD5" s="50"/>
      <c r="AE5" s="50"/>
      <c r="AF5" s="50"/>
      <c r="AG5" s="50"/>
      <c r="AH5" s="31"/>
      <c r="AI5" s="31"/>
      <c r="AJ5" s="50" t="s">
        <v>80</v>
      </c>
      <c r="AK5" s="50"/>
      <c r="AL5" s="50"/>
      <c r="AM5" s="50"/>
      <c r="AN5" s="50"/>
      <c r="AO5" s="50"/>
      <c r="AP5" s="50"/>
      <c r="AQ5" s="50"/>
      <c r="AR5" s="39"/>
      <c r="AS5" s="39"/>
      <c r="AT5" s="51"/>
      <c r="AU5" s="50"/>
      <c r="AV5" s="211">
        <v>40</v>
      </c>
      <c r="AW5" s="212"/>
      <c r="AX5" s="51" t="s">
        <v>24</v>
      </c>
      <c r="AY5" s="50"/>
      <c r="AZ5" s="310">
        <v>160</v>
      </c>
      <c r="BA5" s="311"/>
      <c r="BB5" s="51" t="s">
        <v>128</v>
      </c>
      <c r="BC5" s="50"/>
      <c r="BD5" s="31"/>
      <c r="BE5" s="4"/>
    </row>
    <row r="6" spans="1:57" s="22" customFormat="1" ht="20.25" customHeight="1" x14ac:dyDescent="0.4">
      <c r="A6" s="31"/>
      <c r="B6" s="44"/>
      <c r="C6" s="44"/>
      <c r="D6" s="44"/>
      <c r="E6" s="44"/>
      <c r="F6" s="44"/>
      <c r="G6" s="44"/>
      <c r="H6" s="44"/>
      <c r="I6" s="44"/>
      <c r="J6" s="44"/>
      <c r="K6" s="52"/>
      <c r="L6" s="52"/>
      <c r="M6" s="52"/>
      <c r="N6" s="44"/>
      <c r="O6" s="53"/>
      <c r="P6" s="54"/>
      <c r="Q6" s="54"/>
      <c r="R6" s="55"/>
      <c r="S6" s="56"/>
      <c r="T6" s="31"/>
      <c r="U6" s="31"/>
      <c r="V6" s="31"/>
      <c r="W6" s="31"/>
      <c r="X6" s="31"/>
      <c r="Y6" s="31"/>
      <c r="Z6" s="36"/>
      <c r="AA6" s="36"/>
      <c r="AB6" s="34"/>
      <c r="AC6" s="34"/>
      <c r="AD6" s="57"/>
      <c r="AE6" s="26"/>
      <c r="AF6" s="26"/>
      <c r="AG6" s="26"/>
      <c r="AH6" s="31"/>
      <c r="AI6" s="31"/>
      <c r="AJ6" s="31"/>
      <c r="AK6" s="31"/>
      <c r="AL6" s="26"/>
      <c r="AM6" s="26"/>
      <c r="AN6" s="58"/>
      <c r="AO6" s="59"/>
      <c r="AP6" s="59"/>
      <c r="AQ6" s="60"/>
      <c r="AR6" s="60"/>
      <c r="AS6" s="60"/>
      <c r="AT6" s="60"/>
      <c r="AU6" s="60"/>
      <c r="AV6" s="60"/>
      <c r="AW6" s="50" t="s">
        <v>25</v>
      </c>
      <c r="AX6" s="50"/>
      <c r="AY6" s="50"/>
      <c r="AZ6" s="215">
        <f>DAY(EOMONTH(DATE(X2,AB2,1),0))</f>
        <v>30</v>
      </c>
      <c r="BA6" s="216"/>
      <c r="BB6" s="51" t="s">
        <v>26</v>
      </c>
      <c r="BC6" s="31"/>
      <c r="BD6" s="31"/>
      <c r="BE6" s="4"/>
    </row>
    <row r="7" spans="1:57" ht="20.25" customHeight="1" thickBot="1" x14ac:dyDescent="0.45">
      <c r="A7" s="61"/>
      <c r="B7" s="61"/>
      <c r="C7" s="62"/>
      <c r="D7" s="62"/>
      <c r="E7" s="61"/>
      <c r="F7" s="61"/>
      <c r="G7" s="63"/>
      <c r="H7" s="61"/>
      <c r="I7" s="61"/>
      <c r="J7" s="61"/>
      <c r="K7" s="61"/>
      <c r="L7" s="61"/>
      <c r="M7" s="61"/>
      <c r="N7" s="61"/>
      <c r="O7" s="61"/>
      <c r="P7" s="61"/>
      <c r="Q7" s="61"/>
      <c r="R7" s="61"/>
      <c r="S7" s="62"/>
      <c r="T7" s="61"/>
      <c r="U7" s="61"/>
      <c r="V7" s="61"/>
      <c r="W7" s="61"/>
      <c r="X7" s="61"/>
      <c r="Y7" s="61"/>
      <c r="Z7" s="61"/>
      <c r="AA7" s="61"/>
      <c r="AB7" s="61"/>
      <c r="AC7" s="61"/>
      <c r="AD7" s="61"/>
      <c r="AE7" s="61"/>
      <c r="AF7" s="61"/>
      <c r="AG7" s="61"/>
      <c r="AH7" s="61"/>
      <c r="AI7" s="61"/>
      <c r="AJ7" s="62"/>
      <c r="AK7" s="61"/>
      <c r="AL7" s="61"/>
      <c r="AM7" s="61"/>
      <c r="AN7" s="61"/>
      <c r="AO7" s="61"/>
      <c r="AP7" s="61"/>
      <c r="AQ7" s="61"/>
      <c r="AR7" s="61"/>
      <c r="AS7" s="61"/>
      <c r="AT7" s="61"/>
      <c r="AU7" s="61"/>
      <c r="AV7" s="61"/>
      <c r="AW7" s="61"/>
      <c r="AX7" s="61"/>
      <c r="AY7" s="61"/>
      <c r="AZ7" s="61"/>
      <c r="BA7" s="61"/>
      <c r="BB7" s="61"/>
      <c r="BC7" s="64"/>
      <c r="BD7" s="64"/>
      <c r="BE7" s="6"/>
    </row>
    <row r="8" spans="1:57" ht="20.25" customHeight="1" thickBot="1" x14ac:dyDescent="0.45">
      <c r="A8" s="61"/>
      <c r="B8" s="241" t="s">
        <v>27</v>
      </c>
      <c r="C8" s="245" t="s">
        <v>87</v>
      </c>
      <c r="D8" s="253"/>
      <c r="E8" s="244" t="s">
        <v>88</v>
      </c>
      <c r="F8" s="253"/>
      <c r="G8" s="244" t="s">
        <v>89</v>
      </c>
      <c r="H8" s="245"/>
      <c r="I8" s="245"/>
      <c r="J8" s="245"/>
      <c r="K8" s="253"/>
      <c r="L8" s="244" t="s">
        <v>90</v>
      </c>
      <c r="M8" s="245"/>
      <c r="N8" s="245"/>
      <c r="O8" s="246"/>
      <c r="P8" s="213" t="s">
        <v>156</v>
      </c>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185" t="str">
        <f>IF(AZ3="４週","(9)1～4週目の勤務時間数合計","(9)1か月の勤務時間数合計")</f>
        <v>(9)1か月の勤務時間数合計</v>
      </c>
      <c r="AV8" s="186"/>
      <c r="AW8" s="185" t="s">
        <v>91</v>
      </c>
      <c r="AX8" s="186"/>
      <c r="AY8" s="209" t="s">
        <v>155</v>
      </c>
      <c r="AZ8" s="209"/>
      <c r="BA8" s="209"/>
      <c r="BB8" s="209"/>
      <c r="BC8" s="209"/>
      <c r="BD8" s="209"/>
      <c r="BE8" s="147" t="s">
        <v>181</v>
      </c>
    </row>
    <row r="9" spans="1:57" ht="20.25" customHeight="1" thickBot="1" x14ac:dyDescent="0.45">
      <c r="A9" s="61"/>
      <c r="B9" s="242"/>
      <c r="C9" s="248"/>
      <c r="D9" s="254"/>
      <c r="E9" s="247"/>
      <c r="F9" s="254"/>
      <c r="G9" s="247"/>
      <c r="H9" s="248"/>
      <c r="I9" s="248"/>
      <c r="J9" s="248"/>
      <c r="K9" s="254"/>
      <c r="L9" s="247"/>
      <c r="M9" s="248"/>
      <c r="N9" s="248"/>
      <c r="O9" s="249"/>
      <c r="P9" s="182" t="s">
        <v>11</v>
      </c>
      <c r="Q9" s="183"/>
      <c r="R9" s="183"/>
      <c r="S9" s="183"/>
      <c r="T9" s="183"/>
      <c r="U9" s="183"/>
      <c r="V9" s="184"/>
      <c r="W9" s="182" t="s">
        <v>12</v>
      </c>
      <c r="X9" s="183"/>
      <c r="Y9" s="183"/>
      <c r="Z9" s="183"/>
      <c r="AA9" s="183"/>
      <c r="AB9" s="183"/>
      <c r="AC9" s="184"/>
      <c r="AD9" s="182" t="s">
        <v>13</v>
      </c>
      <c r="AE9" s="183"/>
      <c r="AF9" s="183"/>
      <c r="AG9" s="183"/>
      <c r="AH9" s="183"/>
      <c r="AI9" s="183"/>
      <c r="AJ9" s="184"/>
      <c r="AK9" s="182" t="s">
        <v>14</v>
      </c>
      <c r="AL9" s="183"/>
      <c r="AM9" s="183"/>
      <c r="AN9" s="183"/>
      <c r="AO9" s="183"/>
      <c r="AP9" s="183"/>
      <c r="AQ9" s="184"/>
      <c r="AR9" s="182" t="s">
        <v>15</v>
      </c>
      <c r="AS9" s="183"/>
      <c r="AT9" s="184"/>
      <c r="AU9" s="187"/>
      <c r="AV9" s="188"/>
      <c r="AW9" s="187"/>
      <c r="AX9" s="188"/>
      <c r="AY9" s="209"/>
      <c r="AZ9" s="209"/>
      <c r="BA9" s="209"/>
      <c r="BB9" s="209"/>
      <c r="BC9" s="209"/>
      <c r="BD9" s="209"/>
      <c r="BE9" s="147"/>
    </row>
    <row r="10" spans="1:57" ht="20.25" customHeight="1" thickBot="1" x14ac:dyDescent="0.45">
      <c r="A10" s="61"/>
      <c r="B10" s="242"/>
      <c r="C10" s="248"/>
      <c r="D10" s="254"/>
      <c r="E10" s="247"/>
      <c r="F10" s="254"/>
      <c r="G10" s="247"/>
      <c r="H10" s="248"/>
      <c r="I10" s="248"/>
      <c r="J10" s="248"/>
      <c r="K10" s="254"/>
      <c r="L10" s="247"/>
      <c r="M10" s="248"/>
      <c r="N10" s="248"/>
      <c r="O10" s="249"/>
      <c r="P10" s="76">
        <f>DAY(DATE($X$2,$AB$2,1))</f>
        <v>1</v>
      </c>
      <c r="Q10" s="77">
        <f>DAY(DATE($X$2,$AB$2,2))</f>
        <v>2</v>
      </c>
      <c r="R10" s="77">
        <f>DAY(DATE($X$2,$AB$2,3))</f>
        <v>3</v>
      </c>
      <c r="S10" s="77">
        <f>DAY(DATE($X$2,$AB$2,4))</f>
        <v>4</v>
      </c>
      <c r="T10" s="77">
        <f>DAY(DATE($X$2,$AB$2,5))</f>
        <v>5</v>
      </c>
      <c r="U10" s="77">
        <f>DAY(DATE($X$2,$AB$2,6))</f>
        <v>6</v>
      </c>
      <c r="V10" s="78">
        <f>DAY(DATE($X$2,$AB$2,7))</f>
        <v>7</v>
      </c>
      <c r="W10" s="76">
        <f>DAY(DATE($X$2,$AB$2,8))</f>
        <v>8</v>
      </c>
      <c r="X10" s="77">
        <f>DAY(DATE($X$2,$AB$2,9))</f>
        <v>9</v>
      </c>
      <c r="Y10" s="77">
        <f>DAY(DATE($X$2,$AB$2,10))</f>
        <v>10</v>
      </c>
      <c r="Z10" s="77">
        <f>DAY(DATE($X$2,$AB$2,11))</f>
        <v>11</v>
      </c>
      <c r="AA10" s="77">
        <f>DAY(DATE($X$2,$AB$2,12))</f>
        <v>12</v>
      </c>
      <c r="AB10" s="77">
        <f>DAY(DATE($X$2,$AB$2,13))</f>
        <v>13</v>
      </c>
      <c r="AC10" s="78">
        <f>DAY(DATE($X$2,$AB$2,14))</f>
        <v>14</v>
      </c>
      <c r="AD10" s="76">
        <f>DAY(DATE($X$2,$AB$2,15))</f>
        <v>15</v>
      </c>
      <c r="AE10" s="77">
        <f>DAY(DATE($X$2,$AB$2,16))</f>
        <v>16</v>
      </c>
      <c r="AF10" s="77">
        <f>DAY(DATE($X$2,$AB$2,17))</f>
        <v>17</v>
      </c>
      <c r="AG10" s="77">
        <f>DAY(DATE($X$2,$AB$2,18))</f>
        <v>18</v>
      </c>
      <c r="AH10" s="77">
        <f>DAY(DATE($X$2,$AB$2,19))</f>
        <v>19</v>
      </c>
      <c r="AI10" s="77">
        <f>DAY(DATE($X$2,$AB$2,20))</f>
        <v>20</v>
      </c>
      <c r="AJ10" s="78">
        <f>DAY(DATE($X$2,$AB$2,21))</f>
        <v>21</v>
      </c>
      <c r="AK10" s="76">
        <f>DAY(DATE($X$2,$AB$2,22))</f>
        <v>22</v>
      </c>
      <c r="AL10" s="77">
        <f>DAY(DATE($X$2,$AB$2,23))</f>
        <v>23</v>
      </c>
      <c r="AM10" s="77">
        <f>DAY(DATE($X$2,$AB$2,24))</f>
        <v>24</v>
      </c>
      <c r="AN10" s="77">
        <f>DAY(DATE($X$2,$AB$2,25))</f>
        <v>25</v>
      </c>
      <c r="AO10" s="77">
        <f>DAY(DATE($X$2,$AB$2,26))</f>
        <v>26</v>
      </c>
      <c r="AP10" s="77">
        <f>DAY(DATE($X$2,$AB$2,27))</f>
        <v>27</v>
      </c>
      <c r="AQ10" s="78">
        <f>DAY(DATE($X$2,$AB$2,28))</f>
        <v>28</v>
      </c>
      <c r="AR10" s="76">
        <f>IF(AZ3="暦月",IF(DAY(DATE($X$2,$AB$2,29))=29,29,""),"")</f>
        <v>29</v>
      </c>
      <c r="AS10" s="77">
        <f>IF(AZ3="暦月",IF(DAY(DATE($X$2,$AB$2,30))=30,30,""),"")</f>
        <v>30</v>
      </c>
      <c r="AT10" s="78" t="str">
        <f>IF(AZ3="暦月",IF(DAY(DATE($X$2,$AB$2,31))=31,31,""),"")</f>
        <v/>
      </c>
      <c r="AU10" s="187"/>
      <c r="AV10" s="188"/>
      <c r="AW10" s="187"/>
      <c r="AX10" s="188"/>
      <c r="AY10" s="209"/>
      <c r="AZ10" s="209"/>
      <c r="BA10" s="209"/>
      <c r="BB10" s="209"/>
      <c r="BC10" s="209"/>
      <c r="BD10" s="209"/>
      <c r="BE10" s="147"/>
    </row>
    <row r="11" spans="1:57" ht="20.25" hidden="1" customHeight="1" thickBot="1" x14ac:dyDescent="0.45">
      <c r="A11" s="61"/>
      <c r="B11" s="242"/>
      <c r="C11" s="248"/>
      <c r="D11" s="254"/>
      <c r="E11" s="247"/>
      <c r="F11" s="254"/>
      <c r="G11" s="247"/>
      <c r="H11" s="248"/>
      <c r="I11" s="248"/>
      <c r="J11" s="248"/>
      <c r="K11" s="254"/>
      <c r="L11" s="247"/>
      <c r="M11" s="248"/>
      <c r="N11" s="248"/>
      <c r="O11" s="249"/>
      <c r="P11" s="76">
        <f>WEEKDAY(DATE($X$2,$AB$2,1))</f>
        <v>2</v>
      </c>
      <c r="Q11" s="77">
        <f>WEEKDAY(DATE($X$2,$AB$2,2))</f>
        <v>3</v>
      </c>
      <c r="R11" s="77">
        <f>WEEKDAY(DATE($X$2,$AB$2,3))</f>
        <v>4</v>
      </c>
      <c r="S11" s="77">
        <f>WEEKDAY(DATE($X$2,$AB$2,4))</f>
        <v>5</v>
      </c>
      <c r="T11" s="77">
        <f>WEEKDAY(DATE($X$2,$AB$2,5))</f>
        <v>6</v>
      </c>
      <c r="U11" s="77">
        <f>WEEKDAY(DATE($X$2,$AB$2,6))</f>
        <v>7</v>
      </c>
      <c r="V11" s="78">
        <f>WEEKDAY(DATE($X$2,$AB$2,7))</f>
        <v>1</v>
      </c>
      <c r="W11" s="76">
        <f>WEEKDAY(DATE($X$2,$AB$2,8))</f>
        <v>2</v>
      </c>
      <c r="X11" s="77">
        <f>WEEKDAY(DATE($X$2,$AB$2,9))</f>
        <v>3</v>
      </c>
      <c r="Y11" s="77">
        <f>WEEKDAY(DATE($X$2,$AB$2,10))</f>
        <v>4</v>
      </c>
      <c r="Z11" s="77">
        <f>WEEKDAY(DATE($X$2,$AB$2,11))</f>
        <v>5</v>
      </c>
      <c r="AA11" s="77">
        <f>WEEKDAY(DATE($X$2,$AB$2,12))</f>
        <v>6</v>
      </c>
      <c r="AB11" s="77">
        <f>WEEKDAY(DATE($X$2,$AB$2,13))</f>
        <v>7</v>
      </c>
      <c r="AC11" s="78">
        <f>WEEKDAY(DATE($X$2,$AB$2,14))</f>
        <v>1</v>
      </c>
      <c r="AD11" s="76">
        <f>WEEKDAY(DATE($X$2,$AB$2,15))</f>
        <v>2</v>
      </c>
      <c r="AE11" s="77">
        <f>WEEKDAY(DATE($X$2,$AB$2,16))</f>
        <v>3</v>
      </c>
      <c r="AF11" s="77">
        <f>WEEKDAY(DATE($X$2,$AB$2,17))</f>
        <v>4</v>
      </c>
      <c r="AG11" s="77">
        <f>WEEKDAY(DATE($X$2,$AB$2,18))</f>
        <v>5</v>
      </c>
      <c r="AH11" s="77">
        <f>WEEKDAY(DATE($X$2,$AB$2,19))</f>
        <v>6</v>
      </c>
      <c r="AI11" s="77">
        <f>WEEKDAY(DATE($X$2,$AB$2,20))</f>
        <v>7</v>
      </c>
      <c r="AJ11" s="78">
        <f>WEEKDAY(DATE($X$2,$AB$2,21))</f>
        <v>1</v>
      </c>
      <c r="AK11" s="76">
        <f>WEEKDAY(DATE($X$2,$AB$2,22))</f>
        <v>2</v>
      </c>
      <c r="AL11" s="77">
        <f>WEEKDAY(DATE($X$2,$AB$2,23))</f>
        <v>3</v>
      </c>
      <c r="AM11" s="77">
        <f>WEEKDAY(DATE($X$2,$AB$2,24))</f>
        <v>4</v>
      </c>
      <c r="AN11" s="77">
        <f>WEEKDAY(DATE($X$2,$AB$2,25))</f>
        <v>5</v>
      </c>
      <c r="AO11" s="77">
        <f>WEEKDAY(DATE($X$2,$AB$2,26))</f>
        <v>6</v>
      </c>
      <c r="AP11" s="77">
        <f>WEEKDAY(DATE($X$2,$AB$2,27))</f>
        <v>7</v>
      </c>
      <c r="AQ11" s="78">
        <f>WEEKDAY(DATE($X$2,$AB$2,28))</f>
        <v>1</v>
      </c>
      <c r="AR11" s="76">
        <f>IF(AR10=29,WEEKDAY(DATE($X$2,$AB$2,29)),0)</f>
        <v>2</v>
      </c>
      <c r="AS11" s="77">
        <f>IF(AS10=30,WEEKDAY(DATE($X$2,$AB$2,30)),0)</f>
        <v>3</v>
      </c>
      <c r="AT11" s="78">
        <f>IF(AT10=31,WEEKDAY(DATE($X$2,$AB$2,31)),0)</f>
        <v>0</v>
      </c>
      <c r="AU11" s="189"/>
      <c r="AV11" s="190"/>
      <c r="AW11" s="189"/>
      <c r="AX11" s="190"/>
      <c r="AY11" s="210"/>
      <c r="AZ11" s="210"/>
      <c r="BA11" s="210"/>
      <c r="BB11" s="210"/>
      <c r="BC11" s="210"/>
      <c r="BD11" s="210"/>
      <c r="BE11" s="148"/>
    </row>
    <row r="12" spans="1:57" ht="20.25" customHeight="1" thickBot="1" x14ac:dyDescent="0.45">
      <c r="A12" s="61"/>
      <c r="B12" s="243"/>
      <c r="C12" s="251"/>
      <c r="D12" s="255"/>
      <c r="E12" s="250"/>
      <c r="F12" s="255"/>
      <c r="G12" s="250"/>
      <c r="H12" s="251"/>
      <c r="I12" s="251"/>
      <c r="J12" s="251"/>
      <c r="K12" s="255"/>
      <c r="L12" s="250"/>
      <c r="M12" s="251"/>
      <c r="N12" s="251"/>
      <c r="O12" s="252"/>
      <c r="P12" s="79" t="str">
        <f>IF(P11=1,"日",IF(P11=2,"月",IF(P11=3,"火",IF(P11=4,"水",IF(P11=5,"木",IF(P11=6,"金","土"))))))</f>
        <v>月</v>
      </c>
      <c r="Q12" s="80" t="str">
        <f t="shared" ref="Q12:AQ12" si="0">IF(Q11=1,"日",IF(Q11=2,"月",IF(Q11=3,"火",IF(Q11=4,"水",IF(Q11=5,"木",IF(Q11=6,"金","土"))))))</f>
        <v>火</v>
      </c>
      <c r="R12" s="80" t="str">
        <f t="shared" si="0"/>
        <v>水</v>
      </c>
      <c r="S12" s="80" t="str">
        <f t="shared" si="0"/>
        <v>木</v>
      </c>
      <c r="T12" s="80" t="str">
        <f t="shared" si="0"/>
        <v>金</v>
      </c>
      <c r="U12" s="80" t="str">
        <f t="shared" si="0"/>
        <v>土</v>
      </c>
      <c r="V12" s="81" t="str">
        <f t="shared" si="0"/>
        <v>日</v>
      </c>
      <c r="W12" s="79" t="str">
        <f t="shared" si="0"/>
        <v>月</v>
      </c>
      <c r="X12" s="80" t="str">
        <f t="shared" si="0"/>
        <v>火</v>
      </c>
      <c r="Y12" s="80" t="str">
        <f t="shared" si="0"/>
        <v>水</v>
      </c>
      <c r="Z12" s="80" t="str">
        <f t="shared" si="0"/>
        <v>木</v>
      </c>
      <c r="AA12" s="80" t="str">
        <f t="shared" si="0"/>
        <v>金</v>
      </c>
      <c r="AB12" s="80" t="str">
        <f t="shared" si="0"/>
        <v>土</v>
      </c>
      <c r="AC12" s="81" t="str">
        <f t="shared" si="0"/>
        <v>日</v>
      </c>
      <c r="AD12" s="79" t="str">
        <f t="shared" si="0"/>
        <v>月</v>
      </c>
      <c r="AE12" s="80" t="str">
        <f t="shared" si="0"/>
        <v>火</v>
      </c>
      <c r="AF12" s="80" t="str">
        <f t="shared" si="0"/>
        <v>水</v>
      </c>
      <c r="AG12" s="80" t="str">
        <f t="shared" si="0"/>
        <v>木</v>
      </c>
      <c r="AH12" s="80" t="str">
        <f t="shared" si="0"/>
        <v>金</v>
      </c>
      <c r="AI12" s="80" t="str">
        <f t="shared" si="0"/>
        <v>土</v>
      </c>
      <c r="AJ12" s="81" t="str">
        <f t="shared" si="0"/>
        <v>日</v>
      </c>
      <c r="AK12" s="79" t="str">
        <f t="shared" si="0"/>
        <v>月</v>
      </c>
      <c r="AL12" s="80" t="str">
        <f t="shared" si="0"/>
        <v>火</v>
      </c>
      <c r="AM12" s="80" t="str">
        <f t="shared" si="0"/>
        <v>水</v>
      </c>
      <c r="AN12" s="80" t="str">
        <f t="shared" si="0"/>
        <v>木</v>
      </c>
      <c r="AO12" s="80" t="str">
        <f t="shared" si="0"/>
        <v>金</v>
      </c>
      <c r="AP12" s="80" t="str">
        <f t="shared" si="0"/>
        <v>土</v>
      </c>
      <c r="AQ12" s="81" t="str">
        <f t="shared" si="0"/>
        <v>日</v>
      </c>
      <c r="AR12" s="80" t="str">
        <f>IF(AR11=1,"日",IF(AR11=2,"月",IF(AR11=3,"火",IF(AR11=4,"水",IF(AR11=5,"木",IF(AR11=6,"金",IF(AR11=0,"","土")))))))</f>
        <v>月</v>
      </c>
      <c r="AS12" s="80" t="str">
        <f>IF(AS11=1,"日",IF(AS11=2,"月",IF(AS11=3,"火",IF(AS11=4,"水",IF(AS11=5,"木",IF(AS11=6,"金",IF(AS11=0,"","土")))))))</f>
        <v>火</v>
      </c>
      <c r="AT12" s="80" t="str">
        <f>IF(AT11=1,"日",IF(AT11=2,"月",IF(AT11=3,"火",IF(AT11=4,"水",IF(AT11=5,"木",IF(AT11=6,"金",IF(AT11=0,"","土")))))))</f>
        <v/>
      </c>
      <c r="AU12" s="191"/>
      <c r="AV12" s="192"/>
      <c r="AW12" s="191"/>
      <c r="AX12" s="192"/>
      <c r="AY12" s="210"/>
      <c r="AZ12" s="210"/>
      <c r="BA12" s="210"/>
      <c r="BB12" s="210"/>
      <c r="BC12" s="210"/>
      <c r="BD12" s="210"/>
      <c r="BE12" s="148"/>
    </row>
    <row r="13" spans="1:57" ht="39.950000000000003" customHeight="1" x14ac:dyDescent="0.4">
      <c r="A13" s="61"/>
      <c r="B13" s="73">
        <v>1</v>
      </c>
      <c r="C13" s="268" t="s">
        <v>2</v>
      </c>
      <c r="D13" s="269"/>
      <c r="E13" s="270" t="s">
        <v>171</v>
      </c>
      <c r="F13" s="271"/>
      <c r="G13" s="272" t="s">
        <v>101</v>
      </c>
      <c r="H13" s="273"/>
      <c r="I13" s="273"/>
      <c r="J13" s="273"/>
      <c r="K13" s="274"/>
      <c r="L13" s="275" t="s">
        <v>168</v>
      </c>
      <c r="M13" s="276"/>
      <c r="N13" s="276"/>
      <c r="O13" s="277"/>
      <c r="P13" s="131">
        <v>1</v>
      </c>
      <c r="Q13" s="132">
        <v>1</v>
      </c>
      <c r="R13" s="132"/>
      <c r="S13" s="132">
        <v>1</v>
      </c>
      <c r="T13" s="132"/>
      <c r="U13" s="132">
        <v>1</v>
      </c>
      <c r="V13" s="133">
        <v>1</v>
      </c>
      <c r="W13" s="131">
        <v>1</v>
      </c>
      <c r="X13" s="132">
        <v>1</v>
      </c>
      <c r="Y13" s="132"/>
      <c r="Z13" s="132">
        <v>1</v>
      </c>
      <c r="AA13" s="132"/>
      <c r="AB13" s="132">
        <v>1</v>
      </c>
      <c r="AC13" s="133">
        <v>1</v>
      </c>
      <c r="AD13" s="131">
        <v>1</v>
      </c>
      <c r="AE13" s="132">
        <v>1</v>
      </c>
      <c r="AF13" s="132"/>
      <c r="AG13" s="132">
        <v>1</v>
      </c>
      <c r="AH13" s="132"/>
      <c r="AI13" s="132">
        <v>1</v>
      </c>
      <c r="AJ13" s="133">
        <v>1</v>
      </c>
      <c r="AK13" s="131">
        <v>1</v>
      </c>
      <c r="AL13" s="132">
        <v>1</v>
      </c>
      <c r="AM13" s="132"/>
      <c r="AN13" s="132"/>
      <c r="AO13" s="132">
        <v>1</v>
      </c>
      <c r="AP13" s="132">
        <v>1</v>
      </c>
      <c r="AQ13" s="133">
        <v>1</v>
      </c>
      <c r="AR13" s="131"/>
      <c r="AS13" s="132">
        <v>1</v>
      </c>
      <c r="AT13" s="133"/>
      <c r="AU13" s="256">
        <f>IF($AZ$3="４週",SUM(P13:AQ13),IF($AZ$3="暦月",SUM(P13:AT13),""))</f>
        <v>21</v>
      </c>
      <c r="AV13" s="257"/>
      <c r="AW13" s="258">
        <f t="shared" ref="AW13:AW30" si="1">IF($AZ$3="４週",AU13/4,IF($AZ$3="暦月",AU13/($AZ$6/7),""))</f>
        <v>4.9000000000000004</v>
      </c>
      <c r="AX13" s="259"/>
      <c r="AY13" s="291" t="s">
        <v>169</v>
      </c>
      <c r="AZ13" s="292"/>
      <c r="BA13" s="292"/>
      <c r="BB13" s="292"/>
      <c r="BC13" s="292"/>
      <c r="BD13" s="293"/>
      <c r="BE13" s="144">
        <v>42095</v>
      </c>
    </row>
    <row r="14" spans="1:57" ht="39.950000000000003" customHeight="1" x14ac:dyDescent="0.4">
      <c r="A14" s="61"/>
      <c r="B14" s="74">
        <f t="shared" ref="B14:B30" si="2">B13+1</f>
        <v>2</v>
      </c>
      <c r="C14" s="260" t="s">
        <v>43</v>
      </c>
      <c r="D14" s="261"/>
      <c r="E14" s="239" t="s">
        <v>100</v>
      </c>
      <c r="F14" s="240"/>
      <c r="G14" s="265" t="s">
        <v>3</v>
      </c>
      <c r="H14" s="266"/>
      <c r="I14" s="266"/>
      <c r="J14" s="266"/>
      <c r="K14" s="267"/>
      <c r="L14" s="262" t="s">
        <v>120</v>
      </c>
      <c r="M14" s="263"/>
      <c r="N14" s="263"/>
      <c r="O14" s="264"/>
      <c r="P14" s="134">
        <v>8</v>
      </c>
      <c r="Q14" s="135">
        <v>8</v>
      </c>
      <c r="R14" s="135"/>
      <c r="S14" s="135">
        <v>8</v>
      </c>
      <c r="T14" s="135"/>
      <c r="U14" s="135">
        <v>8</v>
      </c>
      <c r="V14" s="136">
        <v>8</v>
      </c>
      <c r="W14" s="134">
        <v>8</v>
      </c>
      <c r="X14" s="135">
        <v>8</v>
      </c>
      <c r="Y14" s="135"/>
      <c r="Z14" s="135">
        <v>8</v>
      </c>
      <c r="AA14" s="135"/>
      <c r="AB14" s="135">
        <v>8</v>
      </c>
      <c r="AC14" s="136">
        <v>8</v>
      </c>
      <c r="AD14" s="134">
        <v>8</v>
      </c>
      <c r="AE14" s="135">
        <v>8</v>
      </c>
      <c r="AF14" s="135"/>
      <c r="AG14" s="135">
        <v>8</v>
      </c>
      <c r="AH14" s="135"/>
      <c r="AI14" s="135">
        <v>8</v>
      </c>
      <c r="AJ14" s="136">
        <v>8</v>
      </c>
      <c r="AK14" s="134">
        <v>8</v>
      </c>
      <c r="AL14" s="135">
        <v>8</v>
      </c>
      <c r="AM14" s="135"/>
      <c r="AN14" s="135"/>
      <c r="AO14" s="135">
        <v>8</v>
      </c>
      <c r="AP14" s="135">
        <v>8</v>
      </c>
      <c r="AQ14" s="136">
        <v>8</v>
      </c>
      <c r="AR14" s="134"/>
      <c r="AS14" s="135">
        <v>8</v>
      </c>
      <c r="AT14" s="136"/>
      <c r="AU14" s="235">
        <f>IF($AZ$3="４週",SUM(P14:AQ14),IF($AZ$3="暦月",SUM(P14:AT14),""))</f>
        <v>168</v>
      </c>
      <c r="AV14" s="236"/>
      <c r="AW14" s="237">
        <f t="shared" si="1"/>
        <v>39.200000000000003</v>
      </c>
      <c r="AX14" s="238"/>
      <c r="AY14" s="219"/>
      <c r="AZ14" s="220"/>
      <c r="BA14" s="220"/>
      <c r="BB14" s="220"/>
      <c r="BC14" s="220"/>
      <c r="BD14" s="221"/>
      <c r="BE14" s="145">
        <v>45017</v>
      </c>
    </row>
    <row r="15" spans="1:57" ht="39.950000000000003" customHeight="1" x14ac:dyDescent="0.4">
      <c r="A15" s="61"/>
      <c r="B15" s="74">
        <f t="shared" si="2"/>
        <v>3</v>
      </c>
      <c r="C15" s="260" t="s">
        <v>43</v>
      </c>
      <c r="D15" s="261"/>
      <c r="E15" s="239" t="s">
        <v>100</v>
      </c>
      <c r="F15" s="240"/>
      <c r="G15" s="265" t="s">
        <v>119</v>
      </c>
      <c r="H15" s="266"/>
      <c r="I15" s="266"/>
      <c r="J15" s="266"/>
      <c r="K15" s="267"/>
      <c r="L15" s="262" t="s">
        <v>122</v>
      </c>
      <c r="M15" s="263"/>
      <c r="N15" s="263"/>
      <c r="O15" s="264"/>
      <c r="P15" s="134"/>
      <c r="Q15" s="135">
        <v>8</v>
      </c>
      <c r="R15" s="135">
        <v>8</v>
      </c>
      <c r="S15" s="135"/>
      <c r="T15" s="135">
        <v>8</v>
      </c>
      <c r="U15" s="135">
        <v>8</v>
      </c>
      <c r="V15" s="136">
        <v>8</v>
      </c>
      <c r="W15" s="134"/>
      <c r="X15" s="135">
        <v>8</v>
      </c>
      <c r="Y15" s="135">
        <v>8</v>
      </c>
      <c r="Z15" s="135"/>
      <c r="AA15" s="135">
        <v>8</v>
      </c>
      <c r="AB15" s="135">
        <v>8</v>
      </c>
      <c r="AC15" s="136">
        <v>8</v>
      </c>
      <c r="AD15" s="134"/>
      <c r="AE15" s="135">
        <v>8</v>
      </c>
      <c r="AF15" s="135">
        <v>8</v>
      </c>
      <c r="AG15" s="135"/>
      <c r="AH15" s="135">
        <v>8</v>
      </c>
      <c r="AI15" s="135">
        <v>8</v>
      </c>
      <c r="AJ15" s="136">
        <v>8</v>
      </c>
      <c r="AK15" s="134"/>
      <c r="AL15" s="135">
        <v>8</v>
      </c>
      <c r="AM15" s="135">
        <v>8</v>
      </c>
      <c r="AN15" s="135"/>
      <c r="AO15" s="135">
        <v>8</v>
      </c>
      <c r="AP15" s="135">
        <v>8</v>
      </c>
      <c r="AQ15" s="136">
        <v>8</v>
      </c>
      <c r="AR15" s="134">
        <v>8</v>
      </c>
      <c r="AS15" s="135"/>
      <c r="AT15" s="136"/>
      <c r="AU15" s="235">
        <f>IF($AZ$3="４週",SUM(P15:AQ15),IF($AZ$3="暦月",SUM(P15:AT15),""))</f>
        <v>168</v>
      </c>
      <c r="AV15" s="236"/>
      <c r="AW15" s="237">
        <f t="shared" si="1"/>
        <v>39.200000000000003</v>
      </c>
      <c r="AX15" s="238"/>
      <c r="AY15" s="219"/>
      <c r="AZ15" s="220"/>
      <c r="BA15" s="220"/>
      <c r="BB15" s="220"/>
      <c r="BC15" s="220"/>
      <c r="BD15" s="221"/>
      <c r="BE15" s="145">
        <v>45017</v>
      </c>
    </row>
    <row r="16" spans="1:57" ht="39.950000000000003" customHeight="1" x14ac:dyDescent="0.4">
      <c r="A16" s="61"/>
      <c r="B16" s="74">
        <f t="shared" si="2"/>
        <v>4</v>
      </c>
      <c r="C16" s="260" t="s">
        <v>42</v>
      </c>
      <c r="D16" s="261"/>
      <c r="E16" s="239" t="s">
        <v>171</v>
      </c>
      <c r="F16" s="240"/>
      <c r="G16" s="265" t="s">
        <v>115</v>
      </c>
      <c r="H16" s="266"/>
      <c r="I16" s="266"/>
      <c r="J16" s="266"/>
      <c r="K16" s="267"/>
      <c r="L16" s="262" t="s">
        <v>168</v>
      </c>
      <c r="M16" s="263"/>
      <c r="N16" s="263"/>
      <c r="O16" s="264"/>
      <c r="P16" s="134">
        <v>7</v>
      </c>
      <c r="Q16" s="135">
        <v>7</v>
      </c>
      <c r="R16" s="135"/>
      <c r="S16" s="135">
        <v>7</v>
      </c>
      <c r="T16" s="135"/>
      <c r="U16" s="135">
        <v>7</v>
      </c>
      <c r="V16" s="136">
        <v>7</v>
      </c>
      <c r="W16" s="134">
        <v>7</v>
      </c>
      <c r="X16" s="135">
        <v>7</v>
      </c>
      <c r="Y16" s="135"/>
      <c r="Z16" s="135">
        <v>7</v>
      </c>
      <c r="AA16" s="135"/>
      <c r="AB16" s="135">
        <v>7</v>
      </c>
      <c r="AC16" s="136">
        <v>7</v>
      </c>
      <c r="AD16" s="134">
        <v>7</v>
      </c>
      <c r="AE16" s="135">
        <v>7</v>
      </c>
      <c r="AF16" s="135"/>
      <c r="AG16" s="135">
        <v>7</v>
      </c>
      <c r="AH16" s="135"/>
      <c r="AI16" s="135">
        <v>7</v>
      </c>
      <c r="AJ16" s="136">
        <v>7</v>
      </c>
      <c r="AK16" s="134">
        <v>7</v>
      </c>
      <c r="AL16" s="135">
        <v>7</v>
      </c>
      <c r="AM16" s="135"/>
      <c r="AN16" s="135"/>
      <c r="AO16" s="135">
        <v>7</v>
      </c>
      <c r="AP16" s="135">
        <v>7</v>
      </c>
      <c r="AQ16" s="136">
        <v>7</v>
      </c>
      <c r="AR16" s="134"/>
      <c r="AS16" s="135">
        <v>7</v>
      </c>
      <c r="AT16" s="136"/>
      <c r="AU16" s="235">
        <f>IF($AZ$3="４週",SUM(P16:AQ16),IF($AZ$3="暦月",SUM(P16:AT16),""))</f>
        <v>147</v>
      </c>
      <c r="AV16" s="236"/>
      <c r="AW16" s="237">
        <f t="shared" si="1"/>
        <v>34.300000000000004</v>
      </c>
      <c r="AX16" s="238"/>
      <c r="AY16" s="219" t="s">
        <v>170</v>
      </c>
      <c r="AZ16" s="220"/>
      <c r="BA16" s="220"/>
      <c r="BB16" s="220"/>
      <c r="BC16" s="220"/>
      <c r="BD16" s="221"/>
      <c r="BE16" s="145">
        <v>42095</v>
      </c>
    </row>
    <row r="17" spans="1:57" ht="39.950000000000003" customHeight="1" x14ac:dyDescent="0.4">
      <c r="A17" s="61"/>
      <c r="B17" s="74">
        <f t="shared" si="2"/>
        <v>5</v>
      </c>
      <c r="C17" s="260" t="s">
        <v>42</v>
      </c>
      <c r="D17" s="261"/>
      <c r="E17" s="239" t="s">
        <v>102</v>
      </c>
      <c r="F17" s="240"/>
      <c r="G17" s="265" t="s">
        <v>115</v>
      </c>
      <c r="H17" s="266"/>
      <c r="I17" s="266"/>
      <c r="J17" s="266"/>
      <c r="K17" s="267"/>
      <c r="L17" s="262" t="s">
        <v>121</v>
      </c>
      <c r="M17" s="263"/>
      <c r="N17" s="263"/>
      <c r="O17" s="264"/>
      <c r="P17" s="134">
        <v>4</v>
      </c>
      <c r="Q17" s="135">
        <v>4</v>
      </c>
      <c r="R17" s="135"/>
      <c r="S17" s="135"/>
      <c r="T17" s="135">
        <v>4</v>
      </c>
      <c r="U17" s="135">
        <v>4</v>
      </c>
      <c r="V17" s="136">
        <v>4</v>
      </c>
      <c r="W17" s="134">
        <v>4</v>
      </c>
      <c r="X17" s="135">
        <v>4</v>
      </c>
      <c r="Y17" s="135"/>
      <c r="Z17" s="135"/>
      <c r="AA17" s="135">
        <v>4</v>
      </c>
      <c r="AB17" s="135">
        <v>4</v>
      </c>
      <c r="AC17" s="136">
        <v>4</v>
      </c>
      <c r="AD17" s="134">
        <v>4</v>
      </c>
      <c r="AE17" s="135">
        <v>4</v>
      </c>
      <c r="AF17" s="135"/>
      <c r="AG17" s="135"/>
      <c r="AH17" s="135">
        <v>4</v>
      </c>
      <c r="AI17" s="135">
        <v>4</v>
      </c>
      <c r="AJ17" s="136">
        <v>4</v>
      </c>
      <c r="AK17" s="134">
        <v>4</v>
      </c>
      <c r="AL17" s="135">
        <v>4</v>
      </c>
      <c r="AM17" s="135"/>
      <c r="AN17" s="135"/>
      <c r="AO17" s="135">
        <v>4</v>
      </c>
      <c r="AP17" s="135">
        <v>4</v>
      </c>
      <c r="AQ17" s="136">
        <v>4</v>
      </c>
      <c r="AR17" s="134"/>
      <c r="AS17" s="135">
        <v>4</v>
      </c>
      <c r="AT17" s="136"/>
      <c r="AU17" s="235">
        <f t="shared" ref="AU17:AU30" si="3">IF($AZ$3="４週",SUM(P17:AQ17),IF($AZ$3="暦月",SUM(P17:AT17),""))</f>
        <v>84</v>
      </c>
      <c r="AV17" s="236"/>
      <c r="AW17" s="237">
        <f t="shared" si="1"/>
        <v>19.600000000000001</v>
      </c>
      <c r="AX17" s="238"/>
      <c r="AY17" s="219"/>
      <c r="AZ17" s="220"/>
      <c r="BA17" s="220"/>
      <c r="BB17" s="220"/>
      <c r="BC17" s="220"/>
      <c r="BD17" s="221"/>
      <c r="BE17" s="145">
        <v>44105</v>
      </c>
    </row>
    <row r="18" spans="1:57" ht="39.950000000000003" customHeight="1" x14ac:dyDescent="0.4">
      <c r="A18" s="61"/>
      <c r="B18" s="74">
        <f t="shared" si="2"/>
        <v>6</v>
      </c>
      <c r="C18" s="260" t="s">
        <v>42</v>
      </c>
      <c r="D18" s="261"/>
      <c r="E18" s="239" t="s">
        <v>102</v>
      </c>
      <c r="F18" s="240"/>
      <c r="G18" s="265" t="s">
        <v>115</v>
      </c>
      <c r="H18" s="266"/>
      <c r="I18" s="266"/>
      <c r="J18" s="266"/>
      <c r="K18" s="267"/>
      <c r="L18" s="262" t="s">
        <v>150</v>
      </c>
      <c r="M18" s="263"/>
      <c r="N18" s="263"/>
      <c r="O18" s="264"/>
      <c r="P18" s="134"/>
      <c r="Q18" s="135">
        <v>4</v>
      </c>
      <c r="R18" s="135">
        <v>4</v>
      </c>
      <c r="S18" s="135">
        <v>4</v>
      </c>
      <c r="T18" s="135">
        <v>4</v>
      </c>
      <c r="U18" s="135"/>
      <c r="V18" s="136">
        <v>4</v>
      </c>
      <c r="W18" s="134"/>
      <c r="X18" s="135">
        <v>4</v>
      </c>
      <c r="Y18" s="135">
        <v>4</v>
      </c>
      <c r="Z18" s="135">
        <v>4</v>
      </c>
      <c r="AA18" s="135">
        <v>4</v>
      </c>
      <c r="AB18" s="135"/>
      <c r="AC18" s="136">
        <v>4</v>
      </c>
      <c r="AD18" s="134"/>
      <c r="AE18" s="135">
        <v>4</v>
      </c>
      <c r="AF18" s="135">
        <v>4</v>
      </c>
      <c r="AG18" s="135">
        <v>4</v>
      </c>
      <c r="AH18" s="135">
        <v>4</v>
      </c>
      <c r="AI18" s="135"/>
      <c r="AJ18" s="136">
        <v>4</v>
      </c>
      <c r="AK18" s="134"/>
      <c r="AL18" s="135">
        <v>4</v>
      </c>
      <c r="AM18" s="135">
        <v>4</v>
      </c>
      <c r="AN18" s="135">
        <v>4</v>
      </c>
      <c r="AO18" s="135">
        <v>4</v>
      </c>
      <c r="AP18" s="135"/>
      <c r="AQ18" s="136">
        <v>4</v>
      </c>
      <c r="AR18" s="134">
        <v>4</v>
      </c>
      <c r="AS18" s="135"/>
      <c r="AT18" s="136"/>
      <c r="AU18" s="235">
        <f t="shared" si="3"/>
        <v>84</v>
      </c>
      <c r="AV18" s="236"/>
      <c r="AW18" s="237">
        <f t="shared" si="1"/>
        <v>19.600000000000001</v>
      </c>
      <c r="AX18" s="238"/>
      <c r="AY18" s="219"/>
      <c r="AZ18" s="220"/>
      <c r="BA18" s="220"/>
      <c r="BB18" s="220"/>
      <c r="BC18" s="220"/>
      <c r="BD18" s="221"/>
      <c r="BE18" s="145">
        <v>44105</v>
      </c>
    </row>
    <row r="19" spans="1:57" ht="39.950000000000003" customHeight="1" x14ac:dyDescent="0.4">
      <c r="A19" s="61"/>
      <c r="B19" s="74">
        <f t="shared" si="2"/>
        <v>7</v>
      </c>
      <c r="C19" s="260" t="s">
        <v>42</v>
      </c>
      <c r="D19" s="261"/>
      <c r="E19" s="239" t="s">
        <v>102</v>
      </c>
      <c r="F19" s="240"/>
      <c r="G19" s="265" t="s">
        <v>115</v>
      </c>
      <c r="H19" s="266"/>
      <c r="I19" s="266"/>
      <c r="J19" s="266"/>
      <c r="K19" s="267"/>
      <c r="L19" s="262" t="s">
        <v>132</v>
      </c>
      <c r="M19" s="263"/>
      <c r="N19" s="263"/>
      <c r="O19" s="264"/>
      <c r="P19" s="134">
        <v>4</v>
      </c>
      <c r="Q19" s="135"/>
      <c r="R19" s="135">
        <v>4</v>
      </c>
      <c r="S19" s="135">
        <v>4</v>
      </c>
      <c r="T19" s="135"/>
      <c r="U19" s="135">
        <v>4</v>
      </c>
      <c r="V19" s="136">
        <v>4</v>
      </c>
      <c r="W19" s="134">
        <v>4</v>
      </c>
      <c r="X19" s="135"/>
      <c r="Y19" s="135">
        <v>4</v>
      </c>
      <c r="Z19" s="135">
        <v>4</v>
      </c>
      <c r="AA19" s="135"/>
      <c r="AB19" s="135"/>
      <c r="AC19" s="136">
        <v>4</v>
      </c>
      <c r="AD19" s="134">
        <v>4</v>
      </c>
      <c r="AE19" s="135"/>
      <c r="AF19" s="135">
        <v>4</v>
      </c>
      <c r="AG19" s="135">
        <v>4</v>
      </c>
      <c r="AH19" s="135"/>
      <c r="AI19" s="135"/>
      <c r="AJ19" s="136">
        <v>4</v>
      </c>
      <c r="AK19" s="134">
        <v>4</v>
      </c>
      <c r="AL19" s="135"/>
      <c r="AM19" s="135">
        <v>4</v>
      </c>
      <c r="AN19" s="135">
        <v>4</v>
      </c>
      <c r="AO19" s="135"/>
      <c r="AP19" s="135"/>
      <c r="AQ19" s="136">
        <v>4</v>
      </c>
      <c r="AR19" s="134"/>
      <c r="AS19" s="135"/>
      <c r="AT19" s="136"/>
      <c r="AU19" s="235">
        <f>IF($AZ$3="４週",SUM(P19:AQ19),IF($AZ$3="暦月",SUM(P19:AT19),""))</f>
        <v>68</v>
      </c>
      <c r="AV19" s="236"/>
      <c r="AW19" s="237">
        <f t="shared" si="1"/>
        <v>15.866666666666667</v>
      </c>
      <c r="AX19" s="238"/>
      <c r="AY19" s="219"/>
      <c r="AZ19" s="220"/>
      <c r="BA19" s="220"/>
      <c r="BB19" s="220"/>
      <c r="BC19" s="220"/>
      <c r="BD19" s="221"/>
      <c r="BE19" s="145">
        <v>45199</v>
      </c>
    </row>
    <row r="20" spans="1:57" ht="39.950000000000003" customHeight="1" x14ac:dyDescent="0.4">
      <c r="A20" s="61"/>
      <c r="B20" s="74">
        <f t="shared" si="2"/>
        <v>8</v>
      </c>
      <c r="C20" s="260" t="s">
        <v>42</v>
      </c>
      <c r="D20" s="261"/>
      <c r="E20" s="239" t="s">
        <v>102</v>
      </c>
      <c r="F20" s="240"/>
      <c r="G20" s="265" t="s">
        <v>115</v>
      </c>
      <c r="H20" s="266"/>
      <c r="I20" s="266"/>
      <c r="J20" s="266"/>
      <c r="K20" s="267"/>
      <c r="L20" s="262" t="s">
        <v>133</v>
      </c>
      <c r="M20" s="263"/>
      <c r="N20" s="263"/>
      <c r="O20" s="264"/>
      <c r="P20" s="134">
        <v>4</v>
      </c>
      <c r="Q20" s="135"/>
      <c r="R20" s="135">
        <v>4</v>
      </c>
      <c r="S20" s="135">
        <v>4</v>
      </c>
      <c r="T20" s="135"/>
      <c r="U20" s="135"/>
      <c r="V20" s="136">
        <v>4</v>
      </c>
      <c r="W20" s="134">
        <v>4</v>
      </c>
      <c r="X20" s="135"/>
      <c r="Y20" s="135">
        <v>4</v>
      </c>
      <c r="Z20" s="135">
        <v>4</v>
      </c>
      <c r="AA20" s="135"/>
      <c r="AB20" s="135"/>
      <c r="AC20" s="136">
        <v>4</v>
      </c>
      <c r="AD20" s="134">
        <v>4</v>
      </c>
      <c r="AE20" s="135"/>
      <c r="AF20" s="135">
        <v>4</v>
      </c>
      <c r="AG20" s="135">
        <v>4</v>
      </c>
      <c r="AH20" s="135"/>
      <c r="AI20" s="135"/>
      <c r="AJ20" s="136">
        <v>4</v>
      </c>
      <c r="AK20" s="134">
        <v>4</v>
      </c>
      <c r="AL20" s="135"/>
      <c r="AM20" s="135">
        <v>4</v>
      </c>
      <c r="AN20" s="135">
        <v>4</v>
      </c>
      <c r="AO20" s="135"/>
      <c r="AP20" s="135"/>
      <c r="AQ20" s="136">
        <v>4</v>
      </c>
      <c r="AR20" s="134"/>
      <c r="AS20" s="135">
        <v>4</v>
      </c>
      <c r="AT20" s="136"/>
      <c r="AU20" s="235">
        <f t="shared" si="3"/>
        <v>68</v>
      </c>
      <c r="AV20" s="236"/>
      <c r="AW20" s="237">
        <f t="shared" si="1"/>
        <v>15.866666666666667</v>
      </c>
      <c r="AX20" s="238"/>
      <c r="AY20" s="219"/>
      <c r="AZ20" s="220"/>
      <c r="BA20" s="220"/>
      <c r="BB20" s="220"/>
      <c r="BC20" s="220"/>
      <c r="BD20" s="221"/>
      <c r="BE20" s="145">
        <v>45230</v>
      </c>
    </row>
    <row r="21" spans="1:57" ht="39.950000000000003" customHeight="1" x14ac:dyDescent="0.4">
      <c r="A21" s="61"/>
      <c r="B21" s="74">
        <f t="shared" si="2"/>
        <v>9</v>
      </c>
      <c r="C21" s="260" t="s">
        <v>42</v>
      </c>
      <c r="D21" s="261"/>
      <c r="E21" s="239" t="s">
        <v>102</v>
      </c>
      <c r="F21" s="240"/>
      <c r="G21" s="265" t="s">
        <v>115</v>
      </c>
      <c r="H21" s="266"/>
      <c r="I21" s="266"/>
      <c r="J21" s="266"/>
      <c r="K21" s="267"/>
      <c r="L21" s="262" t="s">
        <v>149</v>
      </c>
      <c r="M21" s="263"/>
      <c r="N21" s="263"/>
      <c r="O21" s="264"/>
      <c r="P21" s="134">
        <v>4</v>
      </c>
      <c r="Q21" s="135"/>
      <c r="R21" s="135">
        <v>4</v>
      </c>
      <c r="S21" s="135">
        <v>4</v>
      </c>
      <c r="T21" s="135"/>
      <c r="U21" s="135"/>
      <c r="V21" s="136"/>
      <c r="W21" s="134">
        <v>4</v>
      </c>
      <c r="X21" s="135"/>
      <c r="Y21" s="135">
        <v>4</v>
      </c>
      <c r="Z21" s="135">
        <v>4</v>
      </c>
      <c r="AA21" s="135"/>
      <c r="AB21" s="135">
        <v>4</v>
      </c>
      <c r="AC21" s="136"/>
      <c r="AD21" s="134">
        <v>4</v>
      </c>
      <c r="AE21" s="135"/>
      <c r="AF21" s="135">
        <v>4</v>
      </c>
      <c r="AG21" s="135">
        <v>4</v>
      </c>
      <c r="AH21" s="135"/>
      <c r="AI21" s="135">
        <v>4</v>
      </c>
      <c r="AJ21" s="136"/>
      <c r="AK21" s="134">
        <v>4</v>
      </c>
      <c r="AL21" s="135"/>
      <c r="AM21" s="135">
        <v>4</v>
      </c>
      <c r="AN21" s="135">
        <v>4</v>
      </c>
      <c r="AO21" s="135"/>
      <c r="AP21" s="135">
        <v>4</v>
      </c>
      <c r="AQ21" s="136"/>
      <c r="AR21" s="134"/>
      <c r="AS21" s="135">
        <v>4</v>
      </c>
      <c r="AT21" s="136"/>
      <c r="AU21" s="235">
        <f t="shared" si="3"/>
        <v>64</v>
      </c>
      <c r="AV21" s="236"/>
      <c r="AW21" s="237">
        <f t="shared" si="1"/>
        <v>14.933333333333334</v>
      </c>
      <c r="AX21" s="238"/>
      <c r="AY21" s="219"/>
      <c r="AZ21" s="220"/>
      <c r="BA21" s="220"/>
      <c r="BB21" s="220"/>
      <c r="BC21" s="220"/>
      <c r="BD21" s="221"/>
      <c r="BE21" s="145">
        <v>45383</v>
      </c>
    </row>
    <row r="22" spans="1:57" ht="39.950000000000003" customHeight="1" x14ac:dyDescent="0.4">
      <c r="A22" s="61"/>
      <c r="B22" s="74">
        <f t="shared" si="2"/>
        <v>10</v>
      </c>
      <c r="C22" s="260"/>
      <c r="D22" s="261"/>
      <c r="E22" s="239"/>
      <c r="F22" s="240"/>
      <c r="G22" s="265"/>
      <c r="H22" s="266"/>
      <c r="I22" s="266"/>
      <c r="J22" s="266"/>
      <c r="K22" s="267"/>
      <c r="L22" s="262"/>
      <c r="M22" s="263"/>
      <c r="N22" s="263"/>
      <c r="O22" s="264"/>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35">
        <f t="shared" si="3"/>
        <v>0</v>
      </c>
      <c r="AV22" s="236"/>
      <c r="AW22" s="237">
        <f t="shared" si="1"/>
        <v>0</v>
      </c>
      <c r="AX22" s="238"/>
      <c r="AY22" s="219"/>
      <c r="AZ22" s="220"/>
      <c r="BA22" s="220"/>
      <c r="BB22" s="220"/>
      <c r="BC22" s="220"/>
      <c r="BD22" s="221"/>
      <c r="BE22" s="145"/>
    </row>
    <row r="23" spans="1:57" ht="39.950000000000003" customHeight="1" x14ac:dyDescent="0.4">
      <c r="A23" s="61"/>
      <c r="B23" s="74">
        <f t="shared" si="2"/>
        <v>11</v>
      </c>
      <c r="C23" s="260"/>
      <c r="D23" s="261"/>
      <c r="E23" s="239"/>
      <c r="F23" s="240"/>
      <c r="G23" s="265"/>
      <c r="H23" s="266"/>
      <c r="I23" s="266"/>
      <c r="J23" s="266"/>
      <c r="K23" s="267"/>
      <c r="L23" s="262"/>
      <c r="M23" s="263"/>
      <c r="N23" s="263"/>
      <c r="O23" s="264"/>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35">
        <f t="shared" si="3"/>
        <v>0</v>
      </c>
      <c r="AV23" s="236"/>
      <c r="AW23" s="237">
        <f t="shared" si="1"/>
        <v>0</v>
      </c>
      <c r="AX23" s="238"/>
      <c r="AY23" s="219"/>
      <c r="AZ23" s="220"/>
      <c r="BA23" s="220"/>
      <c r="BB23" s="220"/>
      <c r="BC23" s="220"/>
      <c r="BD23" s="221"/>
      <c r="BE23" s="145"/>
    </row>
    <row r="24" spans="1:57" ht="39.950000000000003" customHeight="1" x14ac:dyDescent="0.4">
      <c r="A24" s="61"/>
      <c r="B24" s="74">
        <f t="shared" si="2"/>
        <v>12</v>
      </c>
      <c r="C24" s="260"/>
      <c r="D24" s="261"/>
      <c r="E24" s="239"/>
      <c r="F24" s="240"/>
      <c r="G24" s="265"/>
      <c r="H24" s="266"/>
      <c r="I24" s="266"/>
      <c r="J24" s="266"/>
      <c r="K24" s="267"/>
      <c r="L24" s="262"/>
      <c r="M24" s="263"/>
      <c r="N24" s="263"/>
      <c r="O24" s="264"/>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35">
        <f t="shared" si="3"/>
        <v>0</v>
      </c>
      <c r="AV24" s="236"/>
      <c r="AW24" s="237">
        <f t="shared" si="1"/>
        <v>0</v>
      </c>
      <c r="AX24" s="238"/>
      <c r="AY24" s="219"/>
      <c r="AZ24" s="220"/>
      <c r="BA24" s="220"/>
      <c r="BB24" s="220"/>
      <c r="BC24" s="220"/>
      <c r="BD24" s="221"/>
      <c r="BE24" s="145"/>
    </row>
    <row r="25" spans="1:57" ht="39.950000000000003" customHeight="1" x14ac:dyDescent="0.4">
      <c r="A25" s="61"/>
      <c r="B25" s="74">
        <f t="shared" si="2"/>
        <v>13</v>
      </c>
      <c r="C25" s="260"/>
      <c r="D25" s="261"/>
      <c r="E25" s="239"/>
      <c r="F25" s="240"/>
      <c r="G25" s="265"/>
      <c r="H25" s="266"/>
      <c r="I25" s="266"/>
      <c r="J25" s="266"/>
      <c r="K25" s="267"/>
      <c r="L25" s="262"/>
      <c r="M25" s="263"/>
      <c r="N25" s="263"/>
      <c r="O25" s="264"/>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35">
        <f t="shared" si="3"/>
        <v>0</v>
      </c>
      <c r="AV25" s="236"/>
      <c r="AW25" s="237">
        <f t="shared" si="1"/>
        <v>0</v>
      </c>
      <c r="AX25" s="238"/>
      <c r="AY25" s="219"/>
      <c r="AZ25" s="220"/>
      <c r="BA25" s="220"/>
      <c r="BB25" s="220"/>
      <c r="BC25" s="220"/>
      <c r="BD25" s="221"/>
      <c r="BE25" s="145"/>
    </row>
    <row r="26" spans="1:57" ht="39.950000000000003" customHeight="1" x14ac:dyDescent="0.4">
      <c r="A26" s="61"/>
      <c r="B26" s="74">
        <f t="shared" si="2"/>
        <v>14</v>
      </c>
      <c r="C26" s="260"/>
      <c r="D26" s="261"/>
      <c r="E26" s="239"/>
      <c r="F26" s="240"/>
      <c r="G26" s="265"/>
      <c r="H26" s="266"/>
      <c r="I26" s="266"/>
      <c r="J26" s="266"/>
      <c r="K26" s="267"/>
      <c r="L26" s="262"/>
      <c r="M26" s="263"/>
      <c r="N26" s="263"/>
      <c r="O26" s="264"/>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35">
        <f t="shared" si="3"/>
        <v>0</v>
      </c>
      <c r="AV26" s="236"/>
      <c r="AW26" s="237">
        <f t="shared" si="1"/>
        <v>0</v>
      </c>
      <c r="AX26" s="238"/>
      <c r="AY26" s="219"/>
      <c r="AZ26" s="220"/>
      <c r="BA26" s="220"/>
      <c r="BB26" s="220"/>
      <c r="BC26" s="220"/>
      <c r="BD26" s="221"/>
      <c r="BE26" s="145"/>
    </row>
    <row r="27" spans="1:57" ht="39.950000000000003" customHeight="1" x14ac:dyDescent="0.4">
      <c r="A27" s="61"/>
      <c r="B27" s="74">
        <f t="shared" si="2"/>
        <v>15</v>
      </c>
      <c r="C27" s="260"/>
      <c r="D27" s="261"/>
      <c r="E27" s="239"/>
      <c r="F27" s="240"/>
      <c r="G27" s="265"/>
      <c r="H27" s="266"/>
      <c r="I27" s="266"/>
      <c r="J27" s="266"/>
      <c r="K27" s="267"/>
      <c r="L27" s="262"/>
      <c r="M27" s="263"/>
      <c r="N27" s="263"/>
      <c r="O27" s="264"/>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35">
        <f t="shared" si="3"/>
        <v>0</v>
      </c>
      <c r="AV27" s="236"/>
      <c r="AW27" s="237">
        <f t="shared" si="1"/>
        <v>0</v>
      </c>
      <c r="AX27" s="238"/>
      <c r="AY27" s="219"/>
      <c r="AZ27" s="220"/>
      <c r="BA27" s="220"/>
      <c r="BB27" s="220"/>
      <c r="BC27" s="220"/>
      <c r="BD27" s="221"/>
      <c r="BE27" s="145"/>
    </row>
    <row r="28" spans="1:57" ht="39.950000000000003" customHeight="1" x14ac:dyDescent="0.4">
      <c r="A28" s="61"/>
      <c r="B28" s="74">
        <f t="shared" si="2"/>
        <v>16</v>
      </c>
      <c r="C28" s="260"/>
      <c r="D28" s="261"/>
      <c r="E28" s="239"/>
      <c r="F28" s="240"/>
      <c r="G28" s="265"/>
      <c r="H28" s="266"/>
      <c r="I28" s="266"/>
      <c r="J28" s="266"/>
      <c r="K28" s="267"/>
      <c r="L28" s="262"/>
      <c r="M28" s="263"/>
      <c r="N28" s="263"/>
      <c r="O28" s="264"/>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35">
        <f t="shared" si="3"/>
        <v>0</v>
      </c>
      <c r="AV28" s="236"/>
      <c r="AW28" s="237">
        <f t="shared" si="1"/>
        <v>0</v>
      </c>
      <c r="AX28" s="238"/>
      <c r="AY28" s="219"/>
      <c r="AZ28" s="220"/>
      <c r="BA28" s="220"/>
      <c r="BB28" s="220"/>
      <c r="BC28" s="220"/>
      <c r="BD28" s="221"/>
      <c r="BE28" s="145"/>
    </row>
    <row r="29" spans="1:57" ht="39.950000000000003" customHeight="1" x14ac:dyDescent="0.4">
      <c r="A29" s="61"/>
      <c r="B29" s="74">
        <f t="shared" si="2"/>
        <v>17</v>
      </c>
      <c r="C29" s="260"/>
      <c r="D29" s="261"/>
      <c r="E29" s="239"/>
      <c r="F29" s="240"/>
      <c r="G29" s="265"/>
      <c r="H29" s="266"/>
      <c r="I29" s="266"/>
      <c r="J29" s="266"/>
      <c r="K29" s="267"/>
      <c r="L29" s="262"/>
      <c r="M29" s="263"/>
      <c r="N29" s="263"/>
      <c r="O29" s="264"/>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35">
        <f t="shared" si="3"/>
        <v>0</v>
      </c>
      <c r="AV29" s="236"/>
      <c r="AW29" s="237">
        <f t="shared" si="1"/>
        <v>0</v>
      </c>
      <c r="AX29" s="238"/>
      <c r="AY29" s="219"/>
      <c r="AZ29" s="220"/>
      <c r="BA29" s="220"/>
      <c r="BB29" s="220"/>
      <c r="BC29" s="220"/>
      <c r="BD29" s="221"/>
      <c r="BE29" s="145"/>
    </row>
    <row r="30" spans="1:57" ht="39.950000000000003" customHeight="1" thickBot="1" x14ac:dyDescent="0.45">
      <c r="A30" s="61"/>
      <c r="B30" s="75">
        <f t="shared" si="2"/>
        <v>18</v>
      </c>
      <c r="C30" s="281"/>
      <c r="D30" s="282"/>
      <c r="E30" s="283"/>
      <c r="F30" s="284"/>
      <c r="G30" s="285"/>
      <c r="H30" s="286"/>
      <c r="I30" s="286"/>
      <c r="J30" s="286"/>
      <c r="K30" s="287"/>
      <c r="L30" s="288"/>
      <c r="M30" s="289"/>
      <c r="N30" s="289"/>
      <c r="O30" s="290"/>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17">
        <f t="shared" si="3"/>
        <v>0</v>
      </c>
      <c r="AV30" s="218"/>
      <c r="AW30" s="222">
        <f t="shared" si="1"/>
        <v>0</v>
      </c>
      <c r="AX30" s="223"/>
      <c r="AY30" s="278"/>
      <c r="AZ30" s="279"/>
      <c r="BA30" s="279"/>
      <c r="BB30" s="279"/>
      <c r="BC30" s="279"/>
      <c r="BD30" s="280"/>
      <c r="BE30" s="146"/>
    </row>
    <row r="31" spans="1:57" ht="20.25" customHeight="1" x14ac:dyDescent="0.4">
      <c r="A31" s="61"/>
      <c r="B31" s="61"/>
      <c r="C31" s="65"/>
      <c r="D31" s="66"/>
      <c r="E31" s="67"/>
      <c r="F31" s="63"/>
      <c r="G31" s="63"/>
      <c r="H31" s="63"/>
      <c r="I31" s="63"/>
      <c r="J31" s="63"/>
      <c r="K31" s="63"/>
      <c r="L31" s="63"/>
      <c r="M31" s="63"/>
      <c r="N31" s="63"/>
      <c r="O31" s="63"/>
      <c r="P31" s="63"/>
      <c r="Q31" s="63"/>
      <c r="R31" s="63"/>
      <c r="S31" s="63"/>
      <c r="T31" s="63"/>
      <c r="U31" s="63"/>
      <c r="V31" s="63"/>
      <c r="W31" s="63"/>
      <c r="X31" s="63"/>
      <c r="Y31" s="63"/>
      <c r="Z31" s="63"/>
      <c r="AA31" s="63"/>
      <c r="AB31" s="63"/>
      <c r="AC31" s="68"/>
      <c r="AD31" s="63"/>
      <c r="AE31" s="63"/>
      <c r="AF31" s="63"/>
      <c r="AG31" s="63"/>
      <c r="AH31" s="63"/>
      <c r="AI31" s="63"/>
      <c r="AJ31" s="63"/>
      <c r="AK31" s="63"/>
      <c r="AL31" s="63"/>
      <c r="AM31" s="63"/>
      <c r="AN31" s="63"/>
      <c r="AO31" s="63"/>
      <c r="AP31" s="63"/>
      <c r="AQ31" s="63"/>
      <c r="AR31" s="63"/>
      <c r="AS31" s="63"/>
      <c r="AT31" s="63"/>
      <c r="AU31" s="63"/>
      <c r="AV31" s="61"/>
      <c r="AW31" s="61"/>
      <c r="AX31" s="61"/>
      <c r="AY31" s="61"/>
      <c r="AZ31" s="61"/>
      <c r="BA31" s="61"/>
      <c r="BB31" s="61"/>
      <c r="BC31" s="61"/>
      <c r="BD31" s="61"/>
    </row>
    <row r="32" spans="1:57" ht="20.25" customHeight="1" x14ac:dyDescent="0.4">
      <c r="A32" s="61"/>
      <c r="B32" s="61"/>
      <c r="C32" s="57" t="s">
        <v>182</v>
      </c>
      <c r="D32" s="66"/>
      <c r="E32" s="67"/>
      <c r="F32" s="63"/>
      <c r="G32" s="63"/>
      <c r="H32" s="63"/>
      <c r="I32" s="63"/>
      <c r="J32" s="63"/>
      <c r="K32" s="63"/>
      <c r="L32" s="63"/>
      <c r="M32" s="63"/>
      <c r="N32" s="63"/>
      <c r="O32" s="63"/>
      <c r="P32" s="63"/>
      <c r="Q32" s="86" t="s">
        <v>183</v>
      </c>
      <c r="R32" s="86"/>
      <c r="S32" s="86"/>
      <c r="T32" s="86"/>
      <c r="U32" s="86"/>
      <c r="V32" s="86"/>
      <c r="W32" s="86"/>
      <c r="X32" s="86"/>
      <c r="Y32" s="86"/>
      <c r="Z32" s="86"/>
      <c r="AA32" s="88"/>
      <c r="AB32" s="86"/>
      <c r="AC32" s="86"/>
      <c r="AD32" s="86"/>
      <c r="AE32" s="86"/>
      <c r="AF32" s="86"/>
      <c r="AG32" s="86"/>
      <c r="AH32" s="86"/>
      <c r="AI32" s="86" t="s">
        <v>104</v>
      </c>
      <c r="AJ32" s="86"/>
      <c r="AK32" s="86"/>
      <c r="AL32" s="86"/>
      <c r="AM32" s="86"/>
      <c r="AN32" s="86"/>
      <c r="AO32" s="93"/>
      <c r="AP32" s="93"/>
      <c r="AQ32" s="93"/>
      <c r="AR32" s="93"/>
      <c r="AS32" s="94"/>
      <c r="AT32" s="93"/>
      <c r="AU32" s="93"/>
      <c r="AV32" s="93"/>
      <c r="AW32" s="93"/>
      <c r="AX32" s="61"/>
      <c r="AY32" s="61"/>
      <c r="AZ32" s="61"/>
      <c r="BA32" s="61"/>
      <c r="BB32" s="61"/>
      <c r="BC32" s="61"/>
      <c r="BD32" s="61"/>
    </row>
    <row r="33" spans="1:56" ht="20.25" customHeight="1" x14ac:dyDescent="0.4">
      <c r="A33" s="61"/>
      <c r="B33" s="61"/>
      <c r="C33" s="57" t="s">
        <v>36</v>
      </c>
      <c r="D33" s="66"/>
      <c r="E33" s="67"/>
      <c r="F33" s="63"/>
      <c r="G33" s="63"/>
      <c r="H33" s="63"/>
      <c r="I33" s="63"/>
      <c r="J33" s="63"/>
      <c r="K33" s="63"/>
      <c r="L33" s="307" t="s">
        <v>30</v>
      </c>
      <c r="M33" s="307"/>
      <c r="N33" s="63"/>
      <c r="O33" s="63"/>
      <c r="P33" s="63"/>
      <c r="Q33" s="86"/>
      <c r="R33" s="226" t="s">
        <v>56</v>
      </c>
      <c r="S33" s="226"/>
      <c r="T33" s="226" t="s">
        <v>57</v>
      </c>
      <c r="U33" s="226"/>
      <c r="V33" s="226"/>
      <c r="W33" s="226"/>
      <c r="X33" s="86"/>
      <c r="Y33" s="207" t="s">
        <v>60</v>
      </c>
      <c r="Z33" s="207"/>
      <c r="AA33" s="207"/>
      <c r="AB33" s="207"/>
      <c r="AC33" s="57"/>
      <c r="AD33" s="57"/>
      <c r="AE33" s="84" t="s">
        <v>69</v>
      </c>
      <c r="AF33" s="84"/>
      <c r="AG33" s="86"/>
      <c r="AH33" s="86"/>
      <c r="AI33" s="159" t="s">
        <v>8</v>
      </c>
      <c r="AJ33" s="161"/>
      <c r="AK33" s="159" t="s">
        <v>9</v>
      </c>
      <c r="AL33" s="160"/>
      <c r="AM33" s="160"/>
      <c r="AN33" s="161"/>
      <c r="AO33" s="93"/>
      <c r="AP33" s="93"/>
      <c r="AQ33" s="93"/>
      <c r="AR33" s="93"/>
      <c r="AS33" s="174"/>
      <c r="AT33" s="174"/>
      <c r="AU33" s="93"/>
      <c r="AV33" s="93"/>
      <c r="AW33" s="93"/>
      <c r="AX33" s="61"/>
      <c r="AY33" s="61"/>
      <c r="AZ33" s="61"/>
      <c r="BA33" s="61"/>
      <c r="BB33" s="61"/>
      <c r="BC33" s="61"/>
      <c r="BD33" s="61"/>
    </row>
    <row r="34" spans="1:56" ht="20.25" customHeight="1" x14ac:dyDescent="0.4">
      <c r="A34" s="61"/>
      <c r="B34" s="61"/>
      <c r="C34" s="304"/>
      <c r="D34" s="304"/>
      <c r="E34" s="304"/>
      <c r="F34" s="308">
        <f>IF(AB2=1,10,IF(AB2=2,11,IF(AB2=3,12,AB2-3)))</f>
        <v>1</v>
      </c>
      <c r="G34" s="308"/>
      <c r="H34" s="308">
        <f>IF(AB2=1,11,IF(AB2=2,12,AB2-2))</f>
        <v>2</v>
      </c>
      <c r="I34" s="308"/>
      <c r="J34" s="308">
        <f>IF(AB2=1,12,AB2-1)</f>
        <v>3</v>
      </c>
      <c r="K34" s="308"/>
      <c r="L34" s="309" t="s">
        <v>29</v>
      </c>
      <c r="M34" s="309"/>
      <c r="N34" s="63"/>
      <c r="O34" s="63"/>
      <c r="P34" s="63"/>
      <c r="Q34" s="86"/>
      <c r="R34" s="158"/>
      <c r="S34" s="158"/>
      <c r="T34" s="158" t="s">
        <v>58</v>
      </c>
      <c r="U34" s="158"/>
      <c r="V34" s="158" t="s">
        <v>59</v>
      </c>
      <c r="W34" s="158"/>
      <c r="X34" s="86"/>
      <c r="Y34" s="158" t="s">
        <v>58</v>
      </c>
      <c r="Z34" s="158"/>
      <c r="AA34" s="158" t="s">
        <v>59</v>
      </c>
      <c r="AB34" s="158"/>
      <c r="AC34" s="57"/>
      <c r="AD34" s="57"/>
      <c r="AE34" s="84" t="s">
        <v>65</v>
      </c>
      <c r="AF34" s="84"/>
      <c r="AG34" s="86"/>
      <c r="AH34" s="86"/>
      <c r="AI34" s="159" t="s">
        <v>4</v>
      </c>
      <c r="AJ34" s="161"/>
      <c r="AK34" s="159" t="s">
        <v>73</v>
      </c>
      <c r="AL34" s="160"/>
      <c r="AM34" s="160"/>
      <c r="AN34" s="161"/>
      <c r="AO34" s="95"/>
      <c r="AP34" s="95"/>
      <c r="AQ34" s="93"/>
      <c r="AR34" s="96"/>
      <c r="AS34" s="208"/>
      <c r="AT34" s="208"/>
      <c r="AU34" s="93"/>
      <c r="AV34" s="93"/>
      <c r="AW34" s="93"/>
      <c r="AX34" s="61"/>
      <c r="AY34" s="61"/>
      <c r="AZ34" s="61"/>
      <c r="BA34" s="61"/>
      <c r="BB34" s="61"/>
      <c r="BC34" s="61"/>
      <c r="BD34" s="61"/>
    </row>
    <row r="35" spans="1:56" ht="20.25" customHeight="1" x14ac:dyDescent="0.4">
      <c r="A35" s="61"/>
      <c r="B35" s="61"/>
      <c r="C35" s="304" t="s">
        <v>124</v>
      </c>
      <c r="D35" s="304"/>
      <c r="E35" s="304"/>
      <c r="F35" s="196">
        <v>30</v>
      </c>
      <c r="G35" s="196"/>
      <c r="H35" s="196">
        <v>31</v>
      </c>
      <c r="I35" s="196"/>
      <c r="J35" s="196">
        <v>31</v>
      </c>
      <c r="K35" s="196"/>
      <c r="L35" s="224">
        <f>SUM(F35:K35)</f>
        <v>92</v>
      </c>
      <c r="M35" s="224"/>
      <c r="N35" s="63"/>
      <c r="O35" s="63"/>
      <c r="P35" s="63"/>
      <c r="Q35" s="86"/>
      <c r="R35" s="159" t="s">
        <v>4</v>
      </c>
      <c r="S35" s="161"/>
      <c r="T35" s="296">
        <f>SUMIFS($AU$13:$AV$30,$C$13:$D$30,"訪問介護員",$E$13:$F$30,"A")+SUMIFS($AU$13:$AV$30,$C$13:$D$30,"サービス提供責任者",$E$13:$F$30,"A")</f>
        <v>336</v>
      </c>
      <c r="U35" s="297"/>
      <c r="V35" s="298">
        <f>SUMIFS($AW$13:$AX$30,$C$13:$D$30,"訪問介護員",$E$13:$F$30,"A")+SUMIFS($AW$13:$AX$30,$C$13:$D$30,"サービス提供責任者",$E$13:$F$30,"A")</f>
        <v>78.400000000000006</v>
      </c>
      <c r="W35" s="299"/>
      <c r="X35" s="104"/>
      <c r="Y35" s="300">
        <v>0</v>
      </c>
      <c r="Z35" s="301"/>
      <c r="AA35" s="300">
        <v>0</v>
      </c>
      <c r="AB35" s="301"/>
      <c r="AC35" s="103"/>
      <c r="AD35" s="103"/>
      <c r="AE35" s="300">
        <v>2</v>
      </c>
      <c r="AF35" s="301"/>
      <c r="AG35" s="86"/>
      <c r="AH35" s="86"/>
      <c r="AI35" s="159" t="s">
        <v>5</v>
      </c>
      <c r="AJ35" s="161"/>
      <c r="AK35" s="159" t="s">
        <v>74</v>
      </c>
      <c r="AL35" s="160"/>
      <c r="AM35" s="160"/>
      <c r="AN35" s="161"/>
      <c r="AO35" s="96"/>
      <c r="AP35" s="93"/>
      <c r="AQ35" s="233"/>
      <c r="AR35" s="233"/>
      <c r="AS35" s="233"/>
      <c r="AT35" s="233"/>
      <c r="AU35" s="93"/>
      <c r="AV35" s="93"/>
      <c r="AW35" s="93"/>
      <c r="AX35" s="61"/>
      <c r="AY35" s="61"/>
      <c r="AZ35" s="61"/>
      <c r="BA35" s="61"/>
      <c r="BB35" s="61"/>
      <c r="BC35" s="61"/>
      <c r="BD35" s="61"/>
    </row>
    <row r="36" spans="1:56" ht="20.25" customHeight="1" x14ac:dyDescent="0.4">
      <c r="A36" s="61"/>
      <c r="B36" s="61"/>
      <c r="C36" s="304" t="s">
        <v>125</v>
      </c>
      <c r="D36" s="304"/>
      <c r="E36" s="304"/>
      <c r="F36" s="196">
        <v>15</v>
      </c>
      <c r="G36" s="196"/>
      <c r="H36" s="196">
        <v>16</v>
      </c>
      <c r="I36" s="196"/>
      <c r="J36" s="196">
        <v>15</v>
      </c>
      <c r="K36" s="196"/>
      <c r="L36" s="224">
        <f>SUM(F36:K36)</f>
        <v>46</v>
      </c>
      <c r="M36" s="224"/>
      <c r="N36" s="63"/>
      <c r="O36" s="63"/>
      <c r="P36" s="63"/>
      <c r="Q36" s="86"/>
      <c r="R36" s="159" t="s">
        <v>5</v>
      </c>
      <c r="S36" s="161"/>
      <c r="T36" s="296">
        <f>SUMIFS($AU$13:$AV$30,$C$13:$D$30,"訪問介護員",$E$13:$F$30,"B")+SUMIFS($AU$13:$AV$30,$C$13:$D$30,"サービス提供責任者",$E$13:$F$30,"B")</f>
        <v>147</v>
      </c>
      <c r="U36" s="297"/>
      <c r="V36" s="298">
        <f>SUMIFS($AW$13:$AX$30,$C$13:$D$30,"訪問介護員",$E$13:$F$30,"B")+SUMIFS($AW$13:$AX$30,$C$13:$D$30,"サービス提供責任者",$E$13:$F$30,"B")</f>
        <v>34.300000000000004</v>
      </c>
      <c r="W36" s="299"/>
      <c r="X36" s="104"/>
      <c r="Y36" s="300">
        <v>0</v>
      </c>
      <c r="Z36" s="301"/>
      <c r="AA36" s="300">
        <v>0</v>
      </c>
      <c r="AB36" s="301"/>
      <c r="AC36" s="103"/>
      <c r="AD36" s="103"/>
      <c r="AE36" s="300">
        <v>0</v>
      </c>
      <c r="AF36" s="301"/>
      <c r="AG36" s="86"/>
      <c r="AH36" s="86"/>
      <c r="AI36" s="159" t="s">
        <v>6</v>
      </c>
      <c r="AJ36" s="161"/>
      <c r="AK36" s="159" t="s">
        <v>75</v>
      </c>
      <c r="AL36" s="160"/>
      <c r="AM36" s="160"/>
      <c r="AN36" s="161"/>
      <c r="AO36" s="96"/>
      <c r="AP36" s="93"/>
      <c r="AQ36" s="163"/>
      <c r="AR36" s="163"/>
      <c r="AS36" s="163"/>
      <c r="AT36" s="163"/>
      <c r="AU36" s="93"/>
      <c r="AV36" s="93"/>
      <c r="AW36" s="93"/>
      <c r="AX36" s="61"/>
      <c r="AY36" s="61"/>
      <c r="AZ36" s="61"/>
      <c r="BA36" s="61"/>
      <c r="BB36" s="61"/>
      <c r="BC36" s="61"/>
      <c r="BD36" s="61"/>
    </row>
    <row r="37" spans="1:56" ht="20.25" customHeight="1" x14ac:dyDescent="0.4">
      <c r="A37" s="61"/>
      <c r="B37" s="61"/>
      <c r="C37" s="304" t="s">
        <v>28</v>
      </c>
      <c r="D37" s="304"/>
      <c r="E37" s="304"/>
      <c r="F37" s="196">
        <v>0.3</v>
      </c>
      <c r="G37" s="196"/>
      <c r="H37" s="196">
        <v>0.4</v>
      </c>
      <c r="I37" s="196"/>
      <c r="J37" s="196">
        <v>0.3</v>
      </c>
      <c r="K37" s="196"/>
      <c r="L37" s="224">
        <f>SUM(F37:K37)</f>
        <v>1</v>
      </c>
      <c r="M37" s="224"/>
      <c r="N37" s="63"/>
      <c r="O37" s="69"/>
      <c r="P37" s="63"/>
      <c r="Q37" s="86"/>
      <c r="R37" s="159" t="s">
        <v>6</v>
      </c>
      <c r="S37" s="161"/>
      <c r="T37" s="296">
        <f>SUMIFS($AU$13:$AV$30,$C$13:$D$30,"訪問介護員",$E$13:$F$30,"C")+SUMIFS($AU$13:$AV$30,$C$13:$D$30,"サービス提供責任者",$E$13:$F$30,"C")</f>
        <v>368</v>
      </c>
      <c r="U37" s="297"/>
      <c r="V37" s="298">
        <f>SUMIFS($AW$13:$AX$30,$C$13:$D$30,"訪問介護員",$E$13:$F$30,"C")+SUMIFS($AW$13:$AX$30,$C$13:$D$30,"サービス提供責任者",$E$13:$F$30,"C")</f>
        <v>85.866666666666674</v>
      </c>
      <c r="W37" s="299"/>
      <c r="X37" s="104"/>
      <c r="Y37" s="300">
        <v>432</v>
      </c>
      <c r="Z37" s="301"/>
      <c r="AA37" s="302">
        <v>108</v>
      </c>
      <c r="AB37" s="303"/>
      <c r="AC37" s="103"/>
      <c r="AD37" s="103"/>
      <c r="AE37" s="296" t="s">
        <v>38</v>
      </c>
      <c r="AF37" s="297"/>
      <c r="AG37" s="86"/>
      <c r="AH37" s="86"/>
      <c r="AI37" s="159" t="s">
        <v>7</v>
      </c>
      <c r="AJ37" s="161"/>
      <c r="AK37" s="159" t="s">
        <v>103</v>
      </c>
      <c r="AL37" s="160"/>
      <c r="AM37" s="160"/>
      <c r="AN37" s="161"/>
      <c r="AO37" s="97"/>
      <c r="AP37" s="93"/>
      <c r="AQ37" s="179"/>
      <c r="AR37" s="179"/>
      <c r="AS37" s="181"/>
      <c r="AT37" s="181"/>
      <c r="AU37" s="93"/>
      <c r="AV37" s="93"/>
      <c r="AW37" s="93"/>
      <c r="AX37" s="61"/>
      <c r="AY37" s="61"/>
      <c r="AZ37" s="61"/>
      <c r="BA37" s="61"/>
      <c r="BB37" s="61"/>
      <c r="BC37" s="61"/>
      <c r="BD37" s="61"/>
    </row>
    <row r="38" spans="1:56" ht="20.25" customHeight="1" x14ac:dyDescent="0.4">
      <c r="A38" s="61"/>
      <c r="B38" s="61"/>
      <c r="C38" s="304" t="s">
        <v>29</v>
      </c>
      <c r="D38" s="304"/>
      <c r="E38" s="304"/>
      <c r="F38" s="224">
        <f>SUM(F35:G37)</f>
        <v>45.3</v>
      </c>
      <c r="G38" s="224"/>
      <c r="H38" s="224">
        <f>SUM(H35:I37)</f>
        <v>47.4</v>
      </c>
      <c r="I38" s="224"/>
      <c r="J38" s="224">
        <f>SUM(J35:K37)</f>
        <v>46.3</v>
      </c>
      <c r="K38" s="224"/>
      <c r="L38" s="224">
        <f>SUM(L35:M37)</f>
        <v>139</v>
      </c>
      <c r="M38" s="224"/>
      <c r="N38" s="305"/>
      <c r="O38" s="306"/>
      <c r="P38" s="63"/>
      <c r="Q38" s="86"/>
      <c r="R38" s="159" t="s">
        <v>7</v>
      </c>
      <c r="S38" s="161"/>
      <c r="T38" s="296">
        <f>SUMIFS($AU$13:$AV$30,$C$13:$D$30,"訪問介護員",$E$13:$F$30,"D")+SUMIFS($AU$13:$AV$30,$C$13:$D$30,"サービス提供責任者",$E$13:$F$30,"D")</f>
        <v>0</v>
      </c>
      <c r="U38" s="297"/>
      <c r="V38" s="298">
        <f>SUMIFS($AW$13:$AX$30,$C$13:$D$30,"訪問介護員",$E$13:$F$30,"D")+SUMIFS($AW$13:$AX$30,$C$13:$D$30,"サービス提供責任者",$E$13:$F$30,"D")</f>
        <v>0</v>
      </c>
      <c r="W38" s="299"/>
      <c r="X38" s="104"/>
      <c r="Y38" s="300">
        <v>0</v>
      </c>
      <c r="Z38" s="301"/>
      <c r="AA38" s="302">
        <v>0</v>
      </c>
      <c r="AB38" s="303"/>
      <c r="AC38" s="103"/>
      <c r="AD38" s="103"/>
      <c r="AE38" s="296" t="s">
        <v>38</v>
      </c>
      <c r="AF38" s="297"/>
      <c r="AG38" s="86"/>
      <c r="AH38" s="86"/>
      <c r="AI38" s="86"/>
      <c r="AJ38" s="163"/>
      <c r="AK38" s="163"/>
      <c r="AL38" s="179"/>
      <c r="AM38" s="179"/>
      <c r="AN38" s="181"/>
      <c r="AO38" s="181"/>
      <c r="AP38" s="93"/>
      <c r="AQ38" s="179"/>
      <c r="AR38" s="179"/>
      <c r="AS38" s="181"/>
      <c r="AT38" s="181"/>
      <c r="AU38" s="93"/>
      <c r="AV38" s="93"/>
      <c r="AW38" s="93"/>
      <c r="AX38" s="63"/>
      <c r="AY38" s="63"/>
      <c r="AZ38" s="61"/>
      <c r="BA38" s="61"/>
      <c r="BB38" s="61"/>
      <c r="BC38" s="61"/>
      <c r="BD38" s="61"/>
    </row>
    <row r="39" spans="1:56" ht="20.25" customHeight="1" x14ac:dyDescent="0.4">
      <c r="A39" s="61"/>
      <c r="B39" s="61"/>
      <c r="C39" s="57"/>
      <c r="D39" s="57"/>
      <c r="E39" s="57"/>
      <c r="F39" s="57"/>
      <c r="G39" s="57"/>
      <c r="H39" s="57"/>
      <c r="I39" s="57"/>
      <c r="J39" s="57"/>
      <c r="K39" s="57"/>
      <c r="L39" s="84" t="s">
        <v>31</v>
      </c>
      <c r="M39" s="84"/>
      <c r="N39" s="61"/>
      <c r="O39" s="61"/>
      <c r="P39" s="63"/>
      <c r="Q39" s="86"/>
      <c r="R39" s="159" t="s">
        <v>29</v>
      </c>
      <c r="S39" s="161"/>
      <c r="T39" s="296">
        <f>SUM(T35:U38)</f>
        <v>851</v>
      </c>
      <c r="U39" s="297"/>
      <c r="V39" s="298">
        <f>SUM(V35:W38)</f>
        <v>198.56666666666669</v>
      </c>
      <c r="W39" s="299"/>
      <c r="X39" s="104"/>
      <c r="Y39" s="296">
        <f>SUM(Y35:Z38)</f>
        <v>432</v>
      </c>
      <c r="Z39" s="297"/>
      <c r="AA39" s="296">
        <f>SUM(AA35:AB38)</f>
        <v>108</v>
      </c>
      <c r="AB39" s="297"/>
      <c r="AC39" s="103"/>
      <c r="AD39" s="103"/>
      <c r="AE39" s="296">
        <f>SUM(AE35:AF36)</f>
        <v>2</v>
      </c>
      <c r="AF39" s="297"/>
      <c r="AG39" s="86"/>
      <c r="AH39" s="86"/>
      <c r="AI39" s="86"/>
      <c r="AJ39" s="163"/>
      <c r="AK39" s="163"/>
      <c r="AL39" s="179"/>
      <c r="AM39" s="179"/>
      <c r="AN39" s="180"/>
      <c r="AO39" s="180"/>
      <c r="AP39" s="93"/>
      <c r="AQ39" s="179"/>
      <c r="AR39" s="179"/>
      <c r="AS39" s="181"/>
      <c r="AT39" s="181"/>
      <c r="AU39" s="93"/>
      <c r="AV39" s="93"/>
      <c r="AW39" s="93"/>
      <c r="AX39" s="63"/>
      <c r="AY39" s="63"/>
      <c r="AZ39" s="61"/>
      <c r="BA39" s="61"/>
      <c r="BB39" s="61"/>
      <c r="BC39" s="61"/>
      <c r="BD39" s="61"/>
    </row>
    <row r="40" spans="1:56" ht="20.25" customHeight="1" x14ac:dyDescent="0.4">
      <c r="A40" s="61"/>
      <c r="B40" s="61"/>
      <c r="C40" s="57"/>
      <c r="D40" s="57"/>
      <c r="E40" s="57"/>
      <c r="F40" s="57"/>
      <c r="G40" s="57"/>
      <c r="H40" s="57"/>
      <c r="I40" s="57"/>
      <c r="J40" s="57"/>
      <c r="K40" s="57"/>
      <c r="L40" s="295">
        <f>L38/3</f>
        <v>46.333333333333336</v>
      </c>
      <c r="M40" s="295"/>
      <c r="N40" s="61"/>
      <c r="O40" s="61"/>
      <c r="P40" s="63"/>
      <c r="Q40" s="86"/>
      <c r="R40" s="86"/>
      <c r="S40" s="86"/>
      <c r="T40" s="86"/>
      <c r="U40" s="86"/>
      <c r="V40" s="86"/>
      <c r="W40" s="86"/>
      <c r="X40" s="86"/>
      <c r="Y40" s="86"/>
      <c r="Z40" s="86"/>
      <c r="AA40" s="88"/>
      <c r="AB40" s="86"/>
      <c r="AC40" s="86"/>
      <c r="AD40" s="86"/>
      <c r="AE40" s="86"/>
      <c r="AF40" s="86"/>
      <c r="AG40" s="86"/>
      <c r="AH40" s="86"/>
      <c r="AI40" s="86"/>
      <c r="AJ40" s="93"/>
      <c r="AK40" s="93"/>
      <c r="AL40" s="93"/>
      <c r="AM40" s="93"/>
      <c r="AN40" s="93"/>
      <c r="AO40" s="93"/>
      <c r="AP40" s="93"/>
      <c r="AQ40" s="93"/>
      <c r="AR40" s="93"/>
      <c r="AS40" s="94"/>
      <c r="AT40" s="93"/>
      <c r="AU40" s="93"/>
      <c r="AV40" s="93"/>
      <c r="AW40" s="93"/>
      <c r="AX40" s="63"/>
      <c r="AY40" s="63"/>
      <c r="AZ40" s="61"/>
      <c r="BA40" s="61"/>
      <c r="BB40" s="61"/>
      <c r="BC40" s="61"/>
      <c r="BD40" s="61"/>
    </row>
    <row r="41" spans="1:56" ht="20.25" customHeight="1" x14ac:dyDescent="0.4">
      <c r="A41" s="61"/>
      <c r="B41" s="61"/>
      <c r="C41" s="61"/>
      <c r="D41" s="61"/>
      <c r="E41" s="61"/>
      <c r="F41" s="61"/>
      <c r="G41" s="61"/>
      <c r="H41" s="61"/>
      <c r="I41" s="61"/>
      <c r="J41" s="61"/>
      <c r="K41" s="61"/>
      <c r="L41" s="61"/>
      <c r="M41" s="61"/>
      <c r="N41" s="61"/>
      <c r="O41" s="61"/>
      <c r="P41" s="63"/>
      <c r="Q41" s="86"/>
      <c r="R41" s="88" t="s">
        <v>67</v>
      </c>
      <c r="S41" s="86"/>
      <c r="T41" s="86"/>
      <c r="U41" s="86"/>
      <c r="V41" s="86"/>
      <c r="W41" s="86"/>
      <c r="X41" s="98" t="s">
        <v>136</v>
      </c>
      <c r="Y41" s="172" t="s">
        <v>137</v>
      </c>
      <c r="Z41" s="173"/>
      <c r="AA41" s="99"/>
      <c r="AB41" s="98"/>
      <c r="AC41" s="86"/>
      <c r="AD41" s="86"/>
      <c r="AE41" s="86"/>
      <c r="AF41" s="86"/>
      <c r="AG41" s="86"/>
      <c r="AH41" s="86"/>
      <c r="AI41" s="86"/>
      <c r="AJ41" s="94"/>
      <c r="AK41" s="93"/>
      <c r="AL41" s="93"/>
      <c r="AM41" s="93"/>
      <c r="AN41" s="93"/>
      <c r="AO41" s="93"/>
      <c r="AP41" s="93"/>
      <c r="AQ41" s="93"/>
      <c r="AR41" s="93"/>
      <c r="AS41" s="100"/>
      <c r="AT41" s="100"/>
      <c r="AU41" s="93"/>
      <c r="AV41" s="93"/>
      <c r="AW41" s="93"/>
      <c r="AX41" s="63"/>
      <c r="AY41" s="63"/>
      <c r="AZ41" s="61"/>
      <c r="BA41" s="61"/>
      <c r="BB41" s="61"/>
      <c r="BC41" s="61"/>
      <c r="BD41" s="61"/>
    </row>
    <row r="42" spans="1:56" ht="20.25" customHeight="1" x14ac:dyDescent="0.2">
      <c r="A42" s="61"/>
      <c r="B42" s="61"/>
      <c r="C42" s="33"/>
      <c r="D42" s="85"/>
      <c r="E42" s="85"/>
      <c r="F42" s="86"/>
      <c r="G42" s="86"/>
      <c r="H42" s="86"/>
      <c r="I42" s="86"/>
      <c r="J42" s="86"/>
      <c r="K42" s="86"/>
      <c r="L42" s="87" t="s">
        <v>134</v>
      </c>
      <c r="M42" s="88"/>
      <c r="N42" s="88"/>
      <c r="O42" s="89"/>
      <c r="P42" s="63"/>
      <c r="Q42" s="86"/>
      <c r="R42" s="86" t="s">
        <v>61</v>
      </c>
      <c r="S42" s="86"/>
      <c r="T42" s="86"/>
      <c r="U42" s="86"/>
      <c r="V42" s="86"/>
      <c r="W42" s="86" t="s">
        <v>62</v>
      </c>
      <c r="X42" s="86"/>
      <c r="Y42" s="86"/>
      <c r="Z42" s="86"/>
      <c r="AA42" s="88"/>
      <c r="AB42" s="86"/>
      <c r="AC42" s="86"/>
      <c r="AD42" s="86"/>
      <c r="AE42" s="86"/>
      <c r="AF42" s="86"/>
      <c r="AG42" s="86"/>
      <c r="AH42" s="86"/>
      <c r="AI42" s="86"/>
      <c r="AJ42" s="93"/>
      <c r="AK42" s="93"/>
      <c r="AL42" s="93"/>
      <c r="AM42" s="93"/>
      <c r="AN42" s="93"/>
      <c r="AO42" s="93"/>
      <c r="AP42" s="93"/>
      <c r="AQ42" s="93"/>
      <c r="AR42" s="93"/>
      <c r="AS42" s="94"/>
      <c r="AT42" s="93"/>
      <c r="AU42" s="93"/>
      <c r="AV42" s="93"/>
      <c r="AW42" s="93"/>
      <c r="AX42" s="63"/>
      <c r="AY42" s="63"/>
      <c r="AZ42" s="61"/>
      <c r="BA42" s="61"/>
      <c r="BB42" s="61"/>
      <c r="BC42" s="61"/>
      <c r="BD42" s="61"/>
    </row>
    <row r="43" spans="1:56" ht="20.25" customHeight="1" x14ac:dyDescent="0.4">
      <c r="A43" s="61"/>
      <c r="B43" s="61"/>
      <c r="C43" s="90" t="s">
        <v>35</v>
      </c>
      <c r="D43" s="90"/>
      <c r="E43" s="86"/>
      <c r="F43" s="90" t="s">
        <v>37</v>
      </c>
      <c r="G43" s="90"/>
      <c r="H43" s="86"/>
      <c r="I43" s="91"/>
      <c r="J43" s="91"/>
      <c r="K43" s="86"/>
      <c r="L43" s="84" t="s">
        <v>70</v>
      </c>
      <c r="M43" s="84"/>
      <c r="N43" s="84"/>
      <c r="O43" s="86"/>
      <c r="P43" s="63"/>
      <c r="Q43" s="86"/>
      <c r="R43" s="86" t="str">
        <f>IF($Y$41="週","対象時間数（週平均）","対象時間数（当月合計）")</f>
        <v>対象時間数（週平均）</v>
      </c>
      <c r="S43" s="86"/>
      <c r="T43" s="86"/>
      <c r="U43" s="86"/>
      <c r="V43" s="86"/>
      <c r="W43" s="86" t="str">
        <f>IF($Y$41="週","週に勤務すべき時間数","当月に勤務すべき時間数")</f>
        <v>週に勤務すべき時間数</v>
      </c>
      <c r="X43" s="86"/>
      <c r="Y43" s="86"/>
      <c r="Z43" s="86"/>
      <c r="AA43" s="88"/>
      <c r="AB43" s="158" t="s">
        <v>63</v>
      </c>
      <c r="AC43" s="158"/>
      <c r="AD43" s="158"/>
      <c r="AE43" s="158"/>
      <c r="AF43" s="86"/>
      <c r="AG43" s="86"/>
      <c r="AH43" s="86"/>
      <c r="AI43" s="86"/>
      <c r="AJ43" s="93"/>
      <c r="AK43" s="93"/>
      <c r="AL43" s="93"/>
      <c r="AM43" s="93"/>
      <c r="AN43" s="93"/>
      <c r="AO43" s="93"/>
      <c r="AP43" s="93"/>
      <c r="AQ43" s="93"/>
      <c r="AR43" s="93"/>
      <c r="AS43" s="94"/>
      <c r="AT43" s="93"/>
      <c r="AU43" s="93"/>
      <c r="AV43" s="93"/>
      <c r="AW43" s="93"/>
      <c r="AX43" s="63"/>
      <c r="AY43" s="63"/>
      <c r="AZ43" s="61"/>
      <c r="BA43" s="61"/>
      <c r="BB43" s="61"/>
      <c r="BC43" s="61"/>
      <c r="BD43" s="61"/>
    </row>
    <row r="44" spans="1:56" ht="20.25" customHeight="1" x14ac:dyDescent="0.4">
      <c r="A44" s="61"/>
      <c r="B44" s="61"/>
      <c r="C44" s="168">
        <f>L40</f>
        <v>46.333333333333336</v>
      </c>
      <c r="D44" s="169"/>
      <c r="E44" s="92" t="s">
        <v>32</v>
      </c>
      <c r="F44" s="170">
        <v>40</v>
      </c>
      <c r="G44" s="171"/>
      <c r="H44" s="92" t="s">
        <v>33</v>
      </c>
      <c r="I44" s="168">
        <f>C44/F44</f>
        <v>1.1583333333333334</v>
      </c>
      <c r="J44" s="169"/>
      <c r="K44" s="92" t="s">
        <v>34</v>
      </c>
      <c r="L44" s="199">
        <f>IF(C44&lt;40,1,ROUNDUP(I44,1))</f>
        <v>1.2000000000000002</v>
      </c>
      <c r="M44" s="200"/>
      <c r="N44" s="201"/>
      <c r="O44" s="86"/>
      <c r="P44" s="63"/>
      <c r="Q44" s="86"/>
      <c r="R44" s="149">
        <f>IF($Y$41="週",AA39,Y39)</f>
        <v>108</v>
      </c>
      <c r="S44" s="150"/>
      <c r="T44" s="150"/>
      <c r="U44" s="151"/>
      <c r="V44" s="92" t="s">
        <v>32</v>
      </c>
      <c r="W44" s="159">
        <f>IF($Y$41="週",$AV$5,$AZ$5)</f>
        <v>40</v>
      </c>
      <c r="X44" s="160"/>
      <c r="Y44" s="160"/>
      <c r="Z44" s="161"/>
      <c r="AA44" s="92" t="s">
        <v>33</v>
      </c>
      <c r="AB44" s="152">
        <f>ROUNDDOWN(R44/W44,1)</f>
        <v>2.7</v>
      </c>
      <c r="AC44" s="153"/>
      <c r="AD44" s="153"/>
      <c r="AE44" s="154"/>
      <c r="AF44" s="86"/>
      <c r="AG44" s="86"/>
      <c r="AH44" s="86"/>
      <c r="AI44" s="86"/>
      <c r="AJ44" s="162"/>
      <c r="AK44" s="162"/>
      <c r="AL44" s="162"/>
      <c r="AM44" s="162"/>
      <c r="AN44" s="96"/>
      <c r="AO44" s="163"/>
      <c r="AP44" s="163"/>
      <c r="AQ44" s="163"/>
      <c r="AR44" s="163"/>
      <c r="AS44" s="96"/>
      <c r="AT44" s="174"/>
      <c r="AU44" s="174"/>
      <c r="AV44" s="174"/>
      <c r="AW44" s="174"/>
      <c r="AX44" s="63"/>
      <c r="AY44" s="63"/>
      <c r="AZ44" s="61"/>
      <c r="BA44" s="61"/>
      <c r="BB44" s="61"/>
      <c r="BC44" s="61"/>
      <c r="BD44" s="61"/>
    </row>
    <row r="45" spans="1:56" ht="20.25" customHeight="1" x14ac:dyDescent="0.4">
      <c r="A45" s="61"/>
      <c r="B45" s="61"/>
      <c r="C45" s="57"/>
      <c r="D45" s="86"/>
      <c r="E45" s="86"/>
      <c r="F45" s="86"/>
      <c r="G45" s="86"/>
      <c r="H45" s="86"/>
      <c r="I45" s="86"/>
      <c r="J45" s="86"/>
      <c r="K45" s="86"/>
      <c r="L45" s="86" t="s">
        <v>106</v>
      </c>
      <c r="M45" s="86"/>
      <c r="N45" s="86"/>
      <c r="O45" s="86"/>
      <c r="P45" s="63"/>
      <c r="Q45" s="86"/>
      <c r="R45" s="86"/>
      <c r="S45" s="86"/>
      <c r="T45" s="86"/>
      <c r="U45" s="86"/>
      <c r="V45" s="86"/>
      <c r="W45" s="86"/>
      <c r="X45" s="86"/>
      <c r="Y45" s="86"/>
      <c r="Z45" s="86"/>
      <c r="AA45" s="88"/>
      <c r="AB45" s="86" t="s">
        <v>105</v>
      </c>
      <c r="AC45" s="86"/>
      <c r="AD45" s="86"/>
      <c r="AE45" s="86"/>
      <c r="AF45" s="86"/>
      <c r="AG45" s="86"/>
      <c r="AH45" s="86"/>
      <c r="AI45" s="86"/>
      <c r="AJ45" s="93"/>
      <c r="AK45" s="93"/>
      <c r="AL45" s="93"/>
      <c r="AM45" s="93"/>
      <c r="AN45" s="93"/>
      <c r="AO45" s="93"/>
      <c r="AP45" s="93"/>
      <c r="AQ45" s="93"/>
      <c r="AR45" s="93"/>
      <c r="AS45" s="94"/>
      <c r="AT45" s="93"/>
      <c r="AU45" s="93"/>
      <c r="AV45" s="93"/>
      <c r="AW45" s="93"/>
      <c r="AX45" s="63"/>
      <c r="AY45" s="63"/>
      <c r="AZ45" s="61"/>
      <c r="BA45" s="61"/>
      <c r="BB45" s="61"/>
      <c r="BC45" s="61"/>
      <c r="BD45" s="61"/>
    </row>
    <row r="46" spans="1:56" ht="20.25" customHeight="1" x14ac:dyDescent="0.4">
      <c r="A46" s="61"/>
      <c r="B46" s="61"/>
      <c r="C46" s="57" t="s">
        <v>145</v>
      </c>
      <c r="D46" s="86"/>
      <c r="E46" s="86"/>
      <c r="F46" s="86"/>
      <c r="G46" s="86"/>
      <c r="H46" s="86"/>
      <c r="I46" s="86"/>
      <c r="J46" s="86"/>
      <c r="K46" s="86"/>
      <c r="L46" s="86"/>
      <c r="M46" s="86"/>
      <c r="N46" s="86"/>
      <c r="O46" s="86"/>
      <c r="P46" s="63"/>
      <c r="Q46" s="86"/>
      <c r="R46" s="86" t="s">
        <v>66</v>
      </c>
      <c r="S46" s="86"/>
      <c r="T46" s="86"/>
      <c r="U46" s="86"/>
      <c r="V46" s="86"/>
      <c r="W46" s="86"/>
      <c r="X46" s="86"/>
      <c r="Y46" s="86"/>
      <c r="Z46" s="86"/>
      <c r="AA46" s="88"/>
      <c r="AB46" s="86"/>
      <c r="AC46" s="86"/>
      <c r="AD46" s="86"/>
      <c r="AE46" s="86"/>
      <c r="AF46" s="86"/>
      <c r="AG46" s="86"/>
      <c r="AH46" s="86"/>
      <c r="AI46" s="86"/>
      <c r="AJ46" s="86"/>
      <c r="AK46" s="101"/>
      <c r="AL46" s="102"/>
      <c r="AM46" s="102"/>
      <c r="AN46" s="86"/>
      <c r="AO46" s="86"/>
      <c r="AP46" s="86"/>
      <c r="AQ46" s="86"/>
      <c r="AR46" s="86"/>
      <c r="AS46" s="86"/>
      <c r="AT46" s="86"/>
      <c r="AU46" s="86"/>
      <c r="AV46" s="57"/>
      <c r="AW46" s="57"/>
      <c r="AX46" s="63"/>
      <c r="AY46" s="63"/>
      <c r="AZ46" s="61"/>
      <c r="BA46" s="61"/>
      <c r="BB46" s="61"/>
      <c r="BC46" s="61"/>
      <c r="BD46" s="61"/>
    </row>
    <row r="47" spans="1:56" ht="20.25" customHeight="1" x14ac:dyDescent="0.4">
      <c r="A47" s="61"/>
      <c r="B47" s="61"/>
      <c r="C47" s="57"/>
      <c r="D47" s="86" t="s">
        <v>146</v>
      </c>
      <c r="E47" s="86"/>
      <c r="F47" s="86"/>
      <c r="G47" s="86"/>
      <c r="H47" s="86"/>
      <c r="I47" s="86"/>
      <c r="J47" s="86"/>
      <c r="K47" s="86"/>
      <c r="L47" s="86"/>
      <c r="M47" s="86"/>
      <c r="N47" s="86"/>
      <c r="O47" s="86"/>
      <c r="P47" s="63"/>
      <c r="Q47" s="86"/>
      <c r="R47" s="86" t="s">
        <v>69</v>
      </c>
      <c r="S47" s="86"/>
      <c r="T47" s="86"/>
      <c r="U47" s="86"/>
      <c r="V47" s="86"/>
      <c r="W47" s="86"/>
      <c r="X47" s="86"/>
      <c r="Y47" s="86"/>
      <c r="Z47" s="86"/>
      <c r="AA47" s="88"/>
      <c r="AB47" s="92"/>
      <c r="AC47" s="92"/>
      <c r="AD47" s="92"/>
      <c r="AE47" s="92"/>
      <c r="AF47" s="86"/>
      <c r="AG47" s="86"/>
      <c r="AH47" s="86"/>
      <c r="AI47" s="86"/>
      <c r="AJ47" s="86"/>
      <c r="AK47" s="101"/>
      <c r="AL47" s="102"/>
      <c r="AM47" s="102"/>
      <c r="AN47" s="86"/>
      <c r="AO47" s="86"/>
      <c r="AP47" s="86"/>
      <c r="AQ47" s="86"/>
      <c r="AR47" s="86"/>
      <c r="AS47" s="86"/>
      <c r="AT47" s="86"/>
      <c r="AU47" s="86"/>
      <c r="AV47" s="57"/>
      <c r="AW47" s="57"/>
      <c r="AX47" s="63"/>
      <c r="AY47" s="63"/>
      <c r="AZ47" s="61"/>
      <c r="BA47" s="61"/>
      <c r="BB47" s="61"/>
      <c r="BC47" s="61"/>
      <c r="BD47" s="61"/>
    </row>
    <row r="48" spans="1:56" ht="20.25" customHeight="1" x14ac:dyDescent="0.4">
      <c r="A48" s="61"/>
      <c r="B48" s="61"/>
      <c r="C48" s="57" t="s">
        <v>39</v>
      </c>
      <c r="D48" s="86"/>
      <c r="E48" s="86"/>
      <c r="F48" s="86"/>
      <c r="G48" s="86"/>
      <c r="H48" s="86"/>
      <c r="I48" s="86"/>
      <c r="J48" s="86"/>
      <c r="K48" s="86"/>
      <c r="L48" s="86"/>
      <c r="M48" s="86"/>
      <c r="N48" s="86"/>
      <c r="O48" s="86"/>
      <c r="P48" s="63"/>
      <c r="Q48" s="86"/>
      <c r="R48" s="57" t="s">
        <v>64</v>
      </c>
      <c r="S48" s="57"/>
      <c r="T48" s="57"/>
      <c r="U48" s="57"/>
      <c r="V48" s="57"/>
      <c r="W48" s="86" t="s">
        <v>68</v>
      </c>
      <c r="X48" s="57"/>
      <c r="Y48" s="57"/>
      <c r="Z48" s="57"/>
      <c r="AA48" s="57"/>
      <c r="AB48" s="158" t="s">
        <v>29</v>
      </c>
      <c r="AC48" s="158"/>
      <c r="AD48" s="158"/>
      <c r="AE48" s="158"/>
      <c r="AF48" s="86"/>
      <c r="AG48" s="86"/>
      <c r="AH48" s="86"/>
      <c r="AI48" s="86"/>
      <c r="AJ48" s="86"/>
      <c r="AK48" s="101"/>
      <c r="AL48" s="102"/>
      <c r="AM48" s="102"/>
      <c r="AN48" s="86"/>
      <c r="AO48" s="86"/>
      <c r="AP48" s="86"/>
      <c r="AQ48" s="86"/>
      <c r="AR48" s="86"/>
      <c r="AS48" s="86"/>
      <c r="AT48" s="86"/>
      <c r="AU48" s="86"/>
      <c r="AV48" s="57"/>
      <c r="AW48" s="57"/>
      <c r="AX48" s="63"/>
      <c r="AY48" s="63"/>
      <c r="AZ48" s="61"/>
      <c r="BA48" s="61"/>
      <c r="BB48" s="61"/>
      <c r="BC48" s="61"/>
      <c r="BD48" s="61"/>
    </row>
    <row r="49" spans="1:58" ht="20.25" customHeight="1" x14ac:dyDescent="0.4">
      <c r="A49" s="61"/>
      <c r="B49" s="61"/>
      <c r="C49" s="57" t="s">
        <v>40</v>
      </c>
      <c r="D49" s="86"/>
      <c r="E49" s="86"/>
      <c r="F49" s="86"/>
      <c r="G49" s="86"/>
      <c r="H49" s="86"/>
      <c r="I49" s="86"/>
      <c r="J49" s="86"/>
      <c r="K49" s="86"/>
      <c r="L49" s="86"/>
      <c r="M49" s="86"/>
      <c r="N49" s="86"/>
      <c r="O49" s="86"/>
      <c r="P49" s="63"/>
      <c r="Q49" s="86"/>
      <c r="R49" s="159">
        <f>AE39</f>
        <v>2</v>
      </c>
      <c r="S49" s="160"/>
      <c r="T49" s="160"/>
      <c r="U49" s="161"/>
      <c r="V49" s="92" t="s">
        <v>123</v>
      </c>
      <c r="W49" s="152">
        <f>AB44</f>
        <v>2.7</v>
      </c>
      <c r="X49" s="153"/>
      <c r="Y49" s="153"/>
      <c r="Z49" s="154"/>
      <c r="AA49" s="92" t="s">
        <v>33</v>
      </c>
      <c r="AB49" s="155">
        <f>ROUNDDOWN(R49+W49,1)</f>
        <v>4.7</v>
      </c>
      <c r="AC49" s="156"/>
      <c r="AD49" s="156"/>
      <c r="AE49" s="157"/>
      <c r="AF49" s="86"/>
      <c r="AG49" s="86"/>
      <c r="AH49" s="86"/>
      <c r="AI49" s="86"/>
      <c r="AJ49" s="86"/>
      <c r="AK49" s="101"/>
      <c r="AL49" s="102"/>
      <c r="AM49" s="102"/>
      <c r="AN49" s="86"/>
      <c r="AO49" s="86"/>
      <c r="AP49" s="86"/>
      <c r="AQ49" s="86"/>
      <c r="AR49" s="86"/>
      <c r="AS49" s="86"/>
      <c r="AT49" s="86"/>
      <c r="AU49" s="86"/>
      <c r="AV49" s="57"/>
      <c r="AW49" s="57"/>
      <c r="AX49" s="63"/>
      <c r="AY49" s="63"/>
      <c r="AZ49" s="61"/>
      <c r="BA49" s="61"/>
      <c r="BB49" s="61"/>
      <c r="BC49" s="61"/>
      <c r="BD49" s="61"/>
    </row>
    <row r="50" spans="1:58" ht="20.25" customHeight="1" x14ac:dyDescent="0.4">
      <c r="A50" s="61"/>
      <c r="B50" s="61"/>
      <c r="C50" s="57" t="s">
        <v>41</v>
      </c>
      <c r="D50" s="85"/>
      <c r="E50" s="85"/>
      <c r="F50" s="57"/>
      <c r="G50" s="86"/>
      <c r="H50" s="86"/>
      <c r="I50" s="86"/>
      <c r="J50" s="86"/>
      <c r="K50" s="86"/>
      <c r="L50" s="86"/>
      <c r="M50" s="86"/>
      <c r="N50" s="86"/>
      <c r="O50" s="86"/>
      <c r="P50" s="63"/>
      <c r="Q50" s="86"/>
      <c r="R50" s="86"/>
      <c r="S50" s="86"/>
      <c r="T50" s="86"/>
      <c r="U50" s="86"/>
      <c r="V50" s="86"/>
      <c r="W50" s="86"/>
      <c r="X50" s="86"/>
      <c r="Y50" s="86"/>
      <c r="Z50" s="86"/>
      <c r="AA50" s="86"/>
      <c r="AB50" s="86"/>
      <c r="AC50" s="88"/>
      <c r="AD50" s="86"/>
      <c r="AE50" s="86"/>
      <c r="AF50" s="86"/>
      <c r="AG50" s="86"/>
      <c r="AH50" s="86"/>
      <c r="AI50" s="86"/>
      <c r="AJ50" s="86"/>
      <c r="AK50" s="101"/>
      <c r="AL50" s="102"/>
      <c r="AM50" s="102"/>
      <c r="AN50" s="86"/>
      <c r="AO50" s="86"/>
      <c r="AP50" s="86"/>
      <c r="AQ50" s="86"/>
      <c r="AR50" s="86"/>
      <c r="AS50" s="86"/>
      <c r="AT50" s="86"/>
      <c r="AU50" s="86"/>
      <c r="AV50" s="57"/>
      <c r="AW50" s="57"/>
      <c r="AX50" s="61"/>
      <c r="AY50" s="61"/>
      <c r="AZ50" s="61"/>
      <c r="BA50" s="61"/>
      <c r="BB50" s="61"/>
      <c r="BC50" s="61"/>
      <c r="BD50" s="61"/>
      <c r="BE50" s="8"/>
    </row>
    <row r="51" spans="1:58" ht="20.25" customHeight="1" x14ac:dyDescent="0.4">
      <c r="C51" s="70"/>
      <c r="D51" s="70"/>
      <c r="E51" s="25"/>
      <c r="F51" s="25"/>
      <c r="G51" s="25"/>
      <c r="H51" s="25"/>
      <c r="I51" s="25"/>
      <c r="J51" s="25"/>
      <c r="K51" s="25"/>
      <c r="L51" s="25"/>
      <c r="M51" s="25"/>
      <c r="N51" s="25"/>
      <c r="O51" s="25"/>
      <c r="P51" s="25"/>
      <c r="Q51" s="25"/>
      <c r="R51" s="25"/>
      <c r="S51" s="25"/>
      <c r="T51" s="70"/>
      <c r="U51" s="25"/>
      <c r="V51" s="25"/>
      <c r="W51" s="25"/>
      <c r="X51" s="25"/>
      <c r="Y51" s="25"/>
      <c r="Z51" s="25"/>
      <c r="AA51" s="25"/>
      <c r="AB51" s="25"/>
      <c r="AC51" s="25"/>
      <c r="AD51" s="25"/>
      <c r="AE51" s="25"/>
      <c r="AF51" s="25"/>
      <c r="AJ51" s="71"/>
      <c r="AK51" s="72"/>
      <c r="AL51" s="72"/>
      <c r="AM51" s="25"/>
      <c r="AN51" s="25"/>
      <c r="AO51" s="25"/>
      <c r="AP51" s="25"/>
      <c r="AQ51" s="25"/>
      <c r="AR51" s="25"/>
      <c r="AS51" s="25"/>
      <c r="AT51" s="25"/>
      <c r="AU51" s="25"/>
      <c r="AV51" s="25"/>
      <c r="AW51" s="25"/>
      <c r="AX51" s="25"/>
      <c r="AY51" s="25"/>
      <c r="AZ51" s="25"/>
      <c r="BA51" s="25"/>
      <c r="BB51" s="25"/>
      <c r="BC51" s="25"/>
      <c r="BD51" s="25"/>
      <c r="BE51" s="1"/>
    </row>
    <row r="52" spans="1:58" ht="20.25" customHeight="1" x14ac:dyDescent="0.4">
      <c r="A52" s="25"/>
      <c r="B52" s="25"/>
      <c r="C52" s="70"/>
      <c r="D52" s="70"/>
      <c r="E52" s="25"/>
      <c r="F52" s="25"/>
      <c r="G52" s="25"/>
      <c r="H52" s="25"/>
      <c r="I52" s="25"/>
      <c r="J52" s="25"/>
      <c r="K52" s="25"/>
      <c r="L52" s="25"/>
      <c r="M52" s="25"/>
      <c r="N52" s="25"/>
      <c r="O52" s="25"/>
      <c r="P52" s="25"/>
      <c r="Q52" s="25"/>
      <c r="R52" s="25"/>
      <c r="S52" s="25"/>
      <c r="T52" s="25"/>
      <c r="U52" s="70"/>
      <c r="V52" s="25"/>
      <c r="W52" s="25"/>
      <c r="X52" s="25"/>
      <c r="Y52" s="25"/>
      <c r="Z52" s="25"/>
      <c r="AA52" s="25"/>
      <c r="AB52" s="25"/>
      <c r="AC52" s="25"/>
      <c r="AD52" s="25"/>
      <c r="AE52" s="25"/>
      <c r="AF52" s="25"/>
      <c r="AG52" s="25"/>
      <c r="AK52" s="71"/>
      <c r="AL52" s="72"/>
      <c r="AM52" s="72"/>
      <c r="AN52" s="25"/>
      <c r="AO52" s="25"/>
      <c r="AP52" s="25"/>
      <c r="AQ52" s="25"/>
      <c r="AR52" s="25"/>
      <c r="AS52" s="25"/>
      <c r="AT52" s="25"/>
      <c r="AU52" s="25"/>
      <c r="AV52" s="25"/>
      <c r="AW52" s="25"/>
      <c r="AX52" s="25"/>
      <c r="AY52" s="25"/>
      <c r="AZ52" s="25"/>
      <c r="BA52" s="25"/>
      <c r="BB52" s="25"/>
      <c r="BC52" s="25"/>
      <c r="BD52" s="25"/>
      <c r="BE52" s="1"/>
      <c r="BF52" s="72"/>
    </row>
    <row r="53" spans="1:58" ht="20.25" customHeight="1" x14ac:dyDescent="0.4">
      <c r="A53" s="25"/>
      <c r="B53" s="25"/>
      <c r="C53" s="25"/>
      <c r="D53" s="70"/>
      <c r="E53" s="25"/>
      <c r="F53" s="25"/>
      <c r="G53" s="25"/>
      <c r="H53" s="25"/>
      <c r="I53" s="25"/>
      <c r="J53" s="25"/>
      <c r="K53" s="25"/>
      <c r="L53" s="25"/>
      <c r="M53" s="25"/>
      <c r="N53" s="25"/>
      <c r="O53" s="25"/>
      <c r="P53" s="25"/>
      <c r="Q53" s="25"/>
      <c r="R53" s="25"/>
      <c r="S53" s="25"/>
      <c r="T53" s="25"/>
      <c r="U53" s="70"/>
      <c r="V53" s="25"/>
      <c r="W53" s="25"/>
      <c r="X53" s="25"/>
      <c r="Y53" s="25"/>
      <c r="Z53" s="25"/>
      <c r="AA53" s="25"/>
      <c r="AB53" s="25"/>
      <c r="AC53" s="25"/>
      <c r="AD53" s="25"/>
      <c r="AE53" s="25"/>
      <c r="AF53" s="25"/>
      <c r="AG53" s="25"/>
      <c r="AK53" s="71"/>
      <c r="AL53" s="72"/>
      <c r="AM53" s="72"/>
      <c r="AN53" s="25"/>
      <c r="AO53" s="25"/>
      <c r="AP53" s="25"/>
      <c r="AQ53" s="25"/>
      <c r="AR53" s="25"/>
      <c r="AS53" s="25"/>
      <c r="AT53" s="25"/>
      <c r="AU53" s="25"/>
      <c r="AV53" s="25"/>
      <c r="AW53" s="25"/>
      <c r="AX53" s="25"/>
      <c r="AY53" s="25"/>
      <c r="AZ53" s="25"/>
      <c r="BA53" s="25"/>
      <c r="BB53" s="25"/>
      <c r="BC53" s="25"/>
      <c r="BD53" s="25"/>
      <c r="BE53" s="1"/>
      <c r="BF53" s="72"/>
    </row>
    <row r="54" spans="1:58" ht="20.25" customHeight="1" x14ac:dyDescent="0.4">
      <c r="A54" s="25"/>
      <c r="B54" s="25"/>
      <c r="C54" s="70"/>
      <c r="D54" s="70"/>
      <c r="E54" s="25"/>
      <c r="F54" s="25"/>
      <c r="G54" s="25"/>
      <c r="H54" s="25"/>
      <c r="I54" s="25"/>
      <c r="J54" s="25"/>
      <c r="K54" s="25"/>
      <c r="L54" s="25"/>
      <c r="M54" s="25"/>
      <c r="N54" s="25"/>
      <c r="O54" s="25"/>
      <c r="P54" s="25"/>
      <c r="Q54" s="25"/>
      <c r="R54" s="25"/>
      <c r="S54" s="25"/>
      <c r="T54" s="25"/>
      <c r="U54" s="70"/>
      <c r="V54" s="25"/>
      <c r="W54" s="25"/>
      <c r="X54" s="25"/>
      <c r="Y54" s="25"/>
      <c r="Z54" s="25"/>
      <c r="AA54" s="25"/>
      <c r="AB54" s="25"/>
      <c r="AC54" s="25"/>
      <c r="AD54" s="25"/>
      <c r="AE54" s="25"/>
      <c r="AF54" s="25"/>
      <c r="AG54" s="25"/>
      <c r="AK54" s="71"/>
      <c r="AL54" s="72"/>
      <c r="AM54" s="72"/>
      <c r="AN54" s="25"/>
      <c r="AO54" s="25"/>
      <c r="AP54" s="25"/>
      <c r="AQ54" s="25"/>
      <c r="AR54" s="25"/>
      <c r="AS54" s="25"/>
      <c r="AT54" s="25"/>
      <c r="AU54" s="25"/>
      <c r="AV54" s="25"/>
      <c r="AW54" s="25"/>
      <c r="AX54" s="25"/>
      <c r="AY54" s="25"/>
      <c r="AZ54" s="25"/>
      <c r="BA54" s="25"/>
      <c r="BB54" s="25"/>
      <c r="BC54" s="25"/>
      <c r="BD54" s="25"/>
      <c r="BE54" s="1"/>
      <c r="BF54" s="72"/>
    </row>
    <row r="55" spans="1:58" ht="20.25" customHeight="1" x14ac:dyDescent="0.4">
      <c r="C55" s="71"/>
      <c r="D55" s="71"/>
      <c r="E55" s="71"/>
      <c r="F55" s="71"/>
      <c r="G55" s="71"/>
      <c r="H55" s="71"/>
      <c r="I55" s="71"/>
      <c r="J55" s="71"/>
      <c r="K55" s="71"/>
      <c r="L55" s="71"/>
      <c r="M55" s="71"/>
      <c r="N55" s="71"/>
      <c r="O55" s="71"/>
      <c r="P55" s="71"/>
      <c r="Q55" s="71"/>
      <c r="R55" s="71"/>
      <c r="S55" s="71"/>
      <c r="T55" s="71"/>
      <c r="U55" s="72"/>
      <c r="V55" s="72"/>
      <c r="W55" s="71"/>
      <c r="X55" s="71"/>
      <c r="Y55" s="71"/>
      <c r="Z55" s="71"/>
      <c r="AA55" s="71"/>
      <c r="AB55" s="71"/>
      <c r="AC55" s="71"/>
      <c r="AD55" s="71"/>
      <c r="AE55" s="71"/>
      <c r="AF55" s="71"/>
      <c r="AG55" s="71"/>
      <c r="AH55" s="71"/>
      <c r="AI55" s="71"/>
      <c r="AJ55" s="71"/>
      <c r="AK55" s="71"/>
      <c r="AL55" s="72"/>
      <c r="AM55" s="72"/>
      <c r="AN55" s="25"/>
      <c r="AO55" s="25"/>
      <c r="AP55" s="25"/>
      <c r="AQ55" s="25"/>
      <c r="AR55" s="25"/>
      <c r="AS55" s="25"/>
      <c r="AT55" s="25"/>
      <c r="AU55" s="25"/>
      <c r="AV55" s="25"/>
      <c r="AW55" s="25"/>
      <c r="AX55" s="25"/>
      <c r="AY55" s="25"/>
      <c r="AZ55" s="25"/>
      <c r="BA55" s="25"/>
      <c r="BB55" s="25"/>
      <c r="BC55" s="25"/>
      <c r="BD55" s="25"/>
      <c r="BE55" s="1"/>
      <c r="BF55" s="72"/>
    </row>
    <row r="56" spans="1:58" ht="20.25" customHeight="1" x14ac:dyDescent="0.4">
      <c r="C56" s="71"/>
      <c r="D56" s="71"/>
      <c r="E56" s="71"/>
      <c r="F56" s="71"/>
      <c r="G56" s="71"/>
      <c r="H56" s="71"/>
      <c r="I56" s="71"/>
      <c r="J56" s="71"/>
      <c r="K56" s="71"/>
      <c r="L56" s="71"/>
      <c r="M56" s="71"/>
      <c r="N56" s="71"/>
      <c r="O56" s="71"/>
      <c r="P56" s="71"/>
      <c r="Q56" s="71"/>
      <c r="R56" s="71"/>
      <c r="S56" s="71"/>
      <c r="T56" s="71"/>
      <c r="U56" s="72"/>
      <c r="V56" s="72"/>
      <c r="W56" s="71"/>
      <c r="X56" s="71"/>
      <c r="Y56" s="71"/>
      <c r="Z56" s="71"/>
      <c r="AA56" s="71"/>
      <c r="AB56" s="71"/>
      <c r="AC56" s="71"/>
      <c r="AD56" s="71"/>
      <c r="AE56" s="71"/>
      <c r="AF56" s="71"/>
      <c r="AG56" s="71"/>
      <c r="AH56" s="71"/>
      <c r="AI56" s="71"/>
      <c r="AJ56" s="71"/>
      <c r="AK56" s="71"/>
      <c r="AL56" s="72"/>
      <c r="AM56" s="72"/>
      <c r="AN56" s="25"/>
      <c r="AO56" s="25"/>
      <c r="AP56" s="25"/>
      <c r="AQ56" s="25"/>
      <c r="AR56" s="25"/>
      <c r="AS56" s="25"/>
      <c r="AT56" s="25"/>
      <c r="AU56" s="25"/>
      <c r="AV56" s="25"/>
      <c r="AW56" s="25"/>
      <c r="AX56" s="25"/>
      <c r="AY56" s="25"/>
      <c r="AZ56" s="25"/>
      <c r="BA56" s="25"/>
      <c r="BB56" s="25"/>
      <c r="BC56" s="25"/>
      <c r="BD56" s="25"/>
      <c r="BF56" s="72"/>
    </row>
  </sheetData>
  <sheetProtection insertRows="0"/>
  <mergeCells count="259">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BE8:BE12"/>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70" zoomScaleNormal="70" workbookViewId="0">
      <selection activeCell="D3" sqref="D3"/>
    </sheetView>
  </sheetViews>
  <sheetFormatPr defaultColWidth="9" defaultRowHeight="25.5" x14ac:dyDescent="0.4"/>
  <cols>
    <col min="1" max="1" width="2" style="107" customWidth="1"/>
    <col min="2" max="2" width="7.125" style="107" bestFit="1" customWidth="1"/>
    <col min="3" max="11" width="40.625" style="107" customWidth="1"/>
    <col min="12" max="16384" width="9" style="107"/>
  </cols>
  <sheetData>
    <row r="1" spans="2:11" x14ac:dyDescent="0.4">
      <c r="B1" s="107" t="s">
        <v>110</v>
      </c>
    </row>
    <row r="3" spans="2:11" x14ac:dyDescent="0.4">
      <c r="B3" s="108" t="s">
        <v>111</v>
      </c>
      <c r="C3" s="108" t="s">
        <v>112</v>
      </c>
    </row>
    <row r="4" spans="2:11" x14ac:dyDescent="0.4">
      <c r="B4" s="108">
        <v>1</v>
      </c>
      <c r="C4" s="109" t="s">
        <v>113</v>
      </c>
    </row>
    <row r="5" spans="2:11" x14ac:dyDescent="0.4">
      <c r="B5" s="108">
        <v>2</v>
      </c>
      <c r="C5" s="109"/>
    </row>
    <row r="6" spans="2:11" x14ac:dyDescent="0.4">
      <c r="B6" s="108">
        <v>3</v>
      </c>
      <c r="C6" s="109"/>
    </row>
    <row r="7" spans="2:11" x14ac:dyDescent="0.4">
      <c r="B7" s="108">
        <v>4</v>
      </c>
      <c r="C7" s="109"/>
    </row>
    <row r="8" spans="2:11" x14ac:dyDescent="0.4">
      <c r="B8" s="108">
        <v>5</v>
      </c>
      <c r="C8" s="109"/>
    </row>
    <row r="10" spans="2:11" x14ac:dyDescent="0.4">
      <c r="B10" s="107" t="s">
        <v>109</v>
      </c>
    </row>
    <row r="11" spans="2:11" ht="26.25" thickBot="1" x14ac:dyDescent="0.45"/>
    <row r="12" spans="2:11" ht="26.25" thickBot="1" x14ac:dyDescent="0.45">
      <c r="B12" s="110" t="s">
        <v>92</v>
      </c>
      <c r="C12" s="111" t="s">
        <v>2</v>
      </c>
      <c r="D12" s="112" t="s">
        <v>43</v>
      </c>
      <c r="E12" s="113" t="s">
        <v>42</v>
      </c>
      <c r="F12" s="112" t="s">
        <v>166</v>
      </c>
      <c r="G12" s="114" t="s">
        <v>50</v>
      </c>
      <c r="H12" s="114" t="s">
        <v>144</v>
      </c>
      <c r="I12" s="114" t="s">
        <v>144</v>
      </c>
      <c r="J12" s="114" t="s">
        <v>144</v>
      </c>
      <c r="K12" s="115" t="s">
        <v>144</v>
      </c>
    </row>
    <row r="13" spans="2:11" x14ac:dyDescent="0.4">
      <c r="B13" s="312" t="s">
        <v>93</v>
      </c>
      <c r="C13" s="116" t="s">
        <v>50</v>
      </c>
      <c r="D13" s="117" t="s">
        <v>3</v>
      </c>
      <c r="E13" s="118" t="s">
        <v>3</v>
      </c>
      <c r="F13" s="118"/>
      <c r="G13" s="119"/>
      <c r="H13" s="119"/>
      <c r="I13" s="119"/>
      <c r="J13" s="119"/>
      <c r="K13" s="120"/>
    </row>
    <row r="14" spans="2:11" x14ac:dyDescent="0.4">
      <c r="B14" s="312"/>
      <c r="C14" s="121" t="s">
        <v>50</v>
      </c>
      <c r="D14" s="122" t="s">
        <v>51</v>
      </c>
      <c r="E14" s="123" t="s">
        <v>44</v>
      </c>
      <c r="F14" s="123"/>
      <c r="G14" s="109"/>
      <c r="H14" s="109"/>
      <c r="I14" s="109"/>
      <c r="J14" s="109"/>
      <c r="K14" s="124"/>
    </row>
    <row r="15" spans="2:11" x14ac:dyDescent="0.4">
      <c r="B15" s="312"/>
      <c r="C15" s="121" t="s">
        <v>50</v>
      </c>
      <c r="D15" s="125" t="s">
        <v>52</v>
      </c>
      <c r="E15" s="126" t="s">
        <v>45</v>
      </c>
      <c r="F15" s="126"/>
      <c r="G15" s="109"/>
      <c r="H15" s="109"/>
      <c r="I15" s="109"/>
      <c r="J15" s="109"/>
      <c r="K15" s="124"/>
    </row>
    <row r="16" spans="2:11" x14ac:dyDescent="0.4">
      <c r="B16" s="312"/>
      <c r="C16" s="121" t="s">
        <v>50</v>
      </c>
      <c r="D16" s="125" t="s">
        <v>119</v>
      </c>
      <c r="E16" s="126" t="s">
        <v>114</v>
      </c>
      <c r="F16" s="126"/>
      <c r="G16" s="109"/>
      <c r="H16" s="109"/>
      <c r="I16" s="109"/>
      <c r="J16" s="109"/>
      <c r="K16" s="124"/>
    </row>
    <row r="17" spans="2:11" x14ac:dyDescent="0.4">
      <c r="B17" s="312"/>
      <c r="C17" s="121" t="s">
        <v>50</v>
      </c>
      <c r="D17" s="125" t="s">
        <v>49</v>
      </c>
      <c r="E17" s="126" t="s">
        <v>115</v>
      </c>
      <c r="F17" s="126"/>
      <c r="G17" s="109"/>
      <c r="H17" s="109"/>
      <c r="I17" s="109"/>
      <c r="J17" s="109"/>
      <c r="K17" s="124"/>
    </row>
    <row r="18" spans="2:11" x14ac:dyDescent="0.4">
      <c r="B18" s="312"/>
      <c r="C18" s="121" t="s">
        <v>50</v>
      </c>
      <c r="D18" s="125" t="s">
        <v>47</v>
      </c>
      <c r="E18" s="126" t="s">
        <v>116</v>
      </c>
      <c r="F18" s="126"/>
      <c r="G18" s="109"/>
      <c r="H18" s="109"/>
      <c r="I18" s="109"/>
      <c r="J18" s="109"/>
      <c r="K18" s="124"/>
    </row>
    <row r="19" spans="2:11" x14ac:dyDescent="0.4">
      <c r="B19" s="312"/>
      <c r="C19" s="121" t="s">
        <v>50</v>
      </c>
      <c r="D19" s="125" t="s">
        <v>127</v>
      </c>
      <c r="E19" s="126" t="s">
        <v>46</v>
      </c>
      <c r="F19" s="126"/>
      <c r="G19" s="109"/>
      <c r="H19" s="109"/>
      <c r="I19" s="109"/>
      <c r="J19" s="109"/>
      <c r="K19" s="124"/>
    </row>
    <row r="20" spans="2:11" x14ac:dyDescent="0.4">
      <c r="B20" s="312"/>
      <c r="C20" s="121" t="s">
        <v>50</v>
      </c>
      <c r="D20" s="125" t="s">
        <v>144</v>
      </c>
      <c r="E20" s="126" t="s">
        <v>47</v>
      </c>
      <c r="F20" s="126"/>
      <c r="G20" s="109"/>
      <c r="H20" s="109"/>
      <c r="I20" s="109"/>
      <c r="J20" s="109"/>
      <c r="K20" s="124"/>
    </row>
    <row r="21" spans="2:11" x14ac:dyDescent="0.4">
      <c r="B21" s="312"/>
      <c r="C21" s="121" t="s">
        <v>50</v>
      </c>
      <c r="D21" s="125" t="s">
        <v>144</v>
      </c>
      <c r="E21" s="126" t="s">
        <v>48</v>
      </c>
      <c r="F21" s="126"/>
      <c r="G21" s="109"/>
      <c r="H21" s="109"/>
      <c r="I21" s="109"/>
      <c r="J21" s="109"/>
      <c r="K21" s="124"/>
    </row>
    <row r="22" spans="2:11" x14ac:dyDescent="0.4">
      <c r="B22" s="312"/>
      <c r="C22" s="121" t="s">
        <v>50</v>
      </c>
      <c r="D22" s="126" t="s">
        <v>144</v>
      </c>
      <c r="E22" s="126" t="s">
        <v>144</v>
      </c>
      <c r="F22" s="126"/>
      <c r="G22" s="109"/>
      <c r="H22" s="109"/>
      <c r="I22" s="109"/>
      <c r="J22" s="109"/>
      <c r="K22" s="124"/>
    </row>
    <row r="23" spans="2:11" x14ac:dyDescent="0.4">
      <c r="B23" s="312"/>
      <c r="C23" s="121" t="s">
        <v>50</v>
      </c>
      <c r="D23" s="126" t="s">
        <v>144</v>
      </c>
      <c r="E23" s="126" t="s">
        <v>144</v>
      </c>
      <c r="F23" s="126"/>
      <c r="G23" s="109"/>
      <c r="H23" s="109"/>
      <c r="I23" s="109"/>
      <c r="J23" s="109"/>
      <c r="K23" s="124"/>
    </row>
    <row r="24" spans="2:11" x14ac:dyDescent="0.4">
      <c r="B24" s="312"/>
      <c r="C24" s="121" t="s">
        <v>50</v>
      </c>
      <c r="D24" s="126" t="s">
        <v>144</v>
      </c>
      <c r="E24" s="126" t="s">
        <v>144</v>
      </c>
      <c r="F24" s="126"/>
      <c r="G24" s="109"/>
      <c r="H24" s="109"/>
      <c r="I24" s="109"/>
      <c r="J24" s="109"/>
      <c r="K24" s="124"/>
    </row>
    <row r="25" spans="2:11" ht="26.25" thickBot="1" x14ac:dyDescent="0.45">
      <c r="B25" s="313"/>
      <c r="C25" s="127" t="s">
        <v>50</v>
      </c>
      <c r="D25" s="128" t="s">
        <v>144</v>
      </c>
      <c r="E25" s="129" t="s">
        <v>144</v>
      </c>
      <c r="F25" s="129"/>
      <c r="G25" s="128"/>
      <c r="H25" s="128"/>
      <c r="I25" s="128"/>
      <c r="J25" s="128"/>
      <c r="K25" s="130"/>
    </row>
    <row r="28" spans="2:11" x14ac:dyDescent="0.4">
      <c r="C28" s="107" t="s">
        <v>135</v>
      </c>
    </row>
    <row r="29" spans="2:11" x14ac:dyDescent="0.4">
      <c r="C29" s="107" t="s">
        <v>53</v>
      </c>
    </row>
    <row r="30" spans="2:11" x14ac:dyDescent="0.4">
      <c r="C30" s="107" t="s">
        <v>141</v>
      </c>
    </row>
    <row r="31" spans="2:11" x14ac:dyDescent="0.4">
      <c r="C31" s="107" t="s">
        <v>138</v>
      </c>
    </row>
    <row r="32" spans="2:11" x14ac:dyDescent="0.4">
      <c r="C32" s="107" t="s">
        <v>139</v>
      </c>
    </row>
    <row r="33" spans="3:3" x14ac:dyDescent="0.4">
      <c r="C33" s="107" t="s">
        <v>140</v>
      </c>
    </row>
    <row r="34" spans="3:3" x14ac:dyDescent="0.4">
      <c r="C34" s="107" t="s">
        <v>54</v>
      </c>
    </row>
    <row r="35" spans="3:3" x14ac:dyDescent="0.4">
      <c r="C35" s="107" t="s">
        <v>55</v>
      </c>
    </row>
    <row r="37" spans="3:3" x14ac:dyDescent="0.4">
      <c r="C37" s="107" t="s">
        <v>142</v>
      </c>
    </row>
    <row r="38" spans="3:3" x14ac:dyDescent="0.4">
      <c r="C38" s="107" t="s">
        <v>94</v>
      </c>
    </row>
    <row r="39" spans="3:3" x14ac:dyDescent="0.4">
      <c r="C39" s="107" t="s">
        <v>95</v>
      </c>
    </row>
    <row r="40" spans="3:3" x14ac:dyDescent="0.4">
      <c r="C40" s="107" t="s">
        <v>96</v>
      </c>
    </row>
    <row r="41" spans="3:3" x14ac:dyDescent="0.4">
      <c r="C41" s="107" t="s">
        <v>97</v>
      </c>
    </row>
    <row r="42" spans="3:3" x14ac:dyDescent="0.4">
      <c r="C42" s="107"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勤務表</vt:lpstr>
      <vt:lpstr>記入方法</vt:lpstr>
      <vt:lpstr>【記載例】勤務表</vt:lpstr>
      <vt:lpstr>プルダウン・リスト</vt:lpstr>
      <vt:lpstr>【記載例】勤務表!Print_Area</vt:lpstr>
      <vt:lpstr>記入方法!Print_Area</vt:lpstr>
      <vt:lpstr>勤務表!Print_Area</vt:lpstr>
      <vt:lpstr>【記載例】勤務表!Print_Titles</vt:lpstr>
      <vt:lpstr>勤務表!Print_Titles</vt:lpstr>
      <vt:lpstr>サービス提供責任者</vt:lpstr>
      <vt:lpstr>管理者</vt:lpstr>
      <vt:lpstr>職員1</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2024-09-27T00:06:23Z</cp:lastPrinted>
  <dcterms:created xsi:type="dcterms:W3CDTF">2020-01-14T23:44:41Z</dcterms:created>
  <dcterms:modified xsi:type="dcterms:W3CDTF">2024-09-30T00:49:04Z</dcterms:modified>
</cp:coreProperties>
</file>