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介護・高齢担当\11_自主点検表\【R6改正】自主点検表\勤務表\"/>
    </mc:Choice>
  </mc:AlternateContent>
  <bookViews>
    <workbookView xWindow="-120" yWindow="-120" windowWidth="29040" windowHeight="15840" tabRatio="665"/>
  </bookViews>
  <sheets>
    <sheet name="勤務表" sheetId="1" r:id="rId1"/>
    <sheet name="記入方法" sheetId="5" r:id="rId2"/>
    <sheet name="【記載例】勤務表" sheetId="10" r:id="rId3"/>
    <sheet name="プルダウン・リスト" sheetId="2" r:id="rId4"/>
  </sheets>
  <definedNames>
    <definedName name="_xlnm.Print_Area" localSheetId="2">【記載例】勤務表!$A$1:$BE$50</definedName>
    <definedName name="_xlnm.Print_Area" localSheetId="1">記入方法!$A$1:$O$55</definedName>
    <definedName name="_xlnm.Print_Area" localSheetId="0">勤務表!$A$1:$BE$50</definedName>
    <definedName name="_xlnm.Print_Titles" localSheetId="2">【記載例】勤務表!$1:$12</definedName>
    <definedName name="_xlnm.Print_Titles" localSheetId="0">勤務表!$1:$12</definedName>
    <definedName name="管理者">プルダウン・リスト!$C$16:$C$28</definedName>
    <definedName name="職種">プルダウン・リスト!$C$15:$K$15</definedName>
    <definedName name="福祉用具専門相談員">プルダウン・リスト!$D$16:$D$28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1" l="1"/>
  <c r="G38" i="1"/>
  <c r="E38" i="1"/>
  <c r="G37" i="1"/>
  <c r="E37" i="1"/>
  <c r="G36" i="1"/>
  <c r="E36" i="1"/>
  <c r="G35" i="1"/>
  <c r="G38" i="10"/>
  <c r="G36" i="10"/>
  <c r="E38" i="10"/>
  <c r="E36" i="10"/>
  <c r="C44" i="1" l="1"/>
  <c r="E39" i="1"/>
  <c r="H44" i="1"/>
  <c r="H43" i="1"/>
  <c r="C43" i="1"/>
  <c r="P39" i="1"/>
  <c r="C49" i="1" s="1"/>
  <c r="L39" i="1"/>
  <c r="J39" i="1"/>
  <c r="G39" i="1"/>
  <c r="M44" i="1" l="1"/>
  <c r="H49" i="1" s="1"/>
  <c r="M49" i="1" s="1"/>
  <c r="AU8" i="10"/>
  <c r="AU14" i="1"/>
  <c r="AU8" i="1"/>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9" i="1" l="1"/>
  <c r="AU17" i="1"/>
  <c r="AU18" i="1"/>
  <c r="AU20" i="1"/>
  <c r="AU21" i="1"/>
  <c r="AU22" i="1"/>
  <c r="AU23" i="1"/>
  <c r="AU24" i="1"/>
  <c r="AU25" i="1"/>
  <c r="AU26" i="1"/>
  <c r="AU27" i="1"/>
  <c r="AU28" i="1"/>
  <c r="AU29" i="1"/>
  <c r="AU30" i="1"/>
  <c r="AU16" i="1"/>
  <c r="AU15" i="1"/>
  <c r="AU13" i="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<sst xmlns="http://schemas.openxmlformats.org/spreadsheetml/2006/main" count="294" uniqueCount="155">
  <si>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</si>
  <si>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</si>
  <si>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</si>
  <si>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</si>
  <si>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</si>
  <si>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</si>
  <si>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</si>
  <si>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</si>
  <si>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</si>
  <si>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</si>
  <si>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</si>
  <si>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</si>
  <si>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</si>
  <si>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</si>
  <si>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</si>
  <si>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</si>
  <si>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</si>
  <si>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</si>
  <si>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</si>
  <si>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</si>
  <si>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</si>
  <si>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</si>
  <si>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</si>
  <si>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</si>
  <si>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</si>
  <si>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</si>
  <si>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</si>
  <si>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</si>
  <si>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</si>
  <si>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</si>
  <si>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</si>
  <si>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</si>
  <si>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</si>
  <si>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</si>
  <si>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</si>
  <si>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</si>
  <si>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</si>
  <si>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</si>
  <si>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</si>
  <si>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</si>
  <si>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</si>
  <si>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</si>
  <si>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</si>
  <si>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</si>
  <si>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</si>
  <si>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</si>
  <si>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</si>
  <si>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</si>
  <si>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</si>
  <si>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</si>
  <si>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</si>
  <si>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</si>
  <si>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</si>
  <si>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</si>
  <si>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</si>
  <si>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</si>
  <si>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</si>
  <si>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</si>
  <si>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</si>
  <si>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</si>
  <si>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</si>
  <si>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</si>
  <si>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</si>
  <si>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</si>
  <si>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</si>
  <si>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</si>
  <si>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</si>
  <si>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</si>
  <si>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</si>
  <si>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</si>
  <si>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</si>
  <si>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</si>
  <si>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</si>
  <si>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</si>
  <si>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</si>
  <si>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</si>
  <si>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</si>
  <si>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</si>
  <si>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</si>
  <si>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</si>
  <si>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</si>
  <si>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</si>
  <si>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</si>
  <si>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</si>
  <si>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</si>
  <si>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</si>
  <si>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</si>
  <si>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</si>
  <si>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</si>
  <si>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</si>
  <si>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</si>
  <si>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</si>
  <si>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</si>
  <si>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</si>
  <si>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</si>
  <si>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</si>
  <si>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</si>
  <si>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</si>
  <si>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</si>
  <si>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</si>
  <si>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　C列・・・「管理者」</t>
    <rPh sb="2" eb="3">
      <t>レツ</t>
    </rPh>
    <rPh sb="7" eb="10">
      <t>カンリシャ</t>
    </rPh>
    <phoneticPr fontId="1"/>
  </si>
  <si>
    <t>ー</t>
    <phoneticPr fontId="1"/>
  </si>
  <si>
    <t>(2)</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</si>
  <si>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</si>
  <si>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</si>
  <si>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</si>
  <si>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</si>
  <si>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</si>
  <si>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</si>
  <si>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</si>
  <si>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</si>
  <si>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</si>
  <si>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</si>
  <si>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</si>
  <si>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</si>
  <si>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</si>
  <si>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</si>
  <si>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</si>
  <si>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</si>
  <si>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</si>
  <si>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</si>
  <si>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</si>
  <si>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</si>
  <si>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</si>
  <si>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</si>
  <si>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</si>
  <si>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</si>
  <si>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</si>
  <si>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</si>
  <si>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</si>
  <si>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</si>
  <si>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</si>
  <si>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</si>
  <si>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</si>
  <si>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(8)</t>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</si>
  <si>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</si>
  <si>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</si>
  <si>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</si>
  <si>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</si>
  <si>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</si>
  <si>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　(1) 「暦月」を選択してください。</t>
    <rPh sb="6" eb="7">
      <t>レキ</t>
    </rPh>
    <rPh sb="7" eb="8">
      <t>ツキ</t>
    </rPh>
    <rPh sb="10" eb="12">
      <t>センタク</t>
    </rPh>
    <phoneticPr fontId="1"/>
  </si>
  <si>
    <t>　(2) 「実績」を選択してください。</t>
    <rPh sb="6" eb="8">
      <t>ジッセキ</t>
    </rPh>
    <rPh sb="10" eb="12">
      <t>センタク</t>
    </rPh>
    <phoneticPr fontId="1"/>
  </si>
  <si>
    <t>　(8) 従業者の職種ごとの1ヶ月分の勤務時間を入力してください。</t>
    <rPh sb="5" eb="8">
      <t>ジュウギョウシャ</t>
    </rPh>
    <rPh sb="9" eb="11">
      <t>ショクシュ</t>
    </rPh>
    <rPh sb="16" eb="17">
      <t>ゲツ</t>
    </rPh>
    <rPh sb="17" eb="18">
      <t>ブン</t>
    </rPh>
    <rPh sb="19" eb="21">
      <t>キンム</t>
    </rPh>
    <rPh sb="21" eb="23">
      <t>ジカン</t>
    </rPh>
    <rPh sb="24" eb="26">
      <t>ニュウリョク</t>
    </rPh>
    <phoneticPr fontId="1"/>
  </si>
  <si>
    <t xml:space="preserve">【留意事項】
</t>
    <phoneticPr fontId="1"/>
  </si>
  <si>
    <t xml:space="preserve">・従業者の入力行が足りない場合は、適宜、行を追加してください。その際、計算式及びプルダウンの設定に支障をきたさないよう留意してください。
</t>
    <phoneticPr fontId="1"/>
  </si>
  <si>
    <t xml:space="preserve">・「従業者の勤務の体制及び勤務形態一覧表」（参考様式）には計算式を設定していますが、入力の補助を目的とするものですので、結果については作成者の責任にてご確認ください。
</t>
    <phoneticPr fontId="1"/>
  </si>
  <si>
    <t xml:space="preserve">・必要項目を満たしていれば、各事業所で使用するシフト表等をもって代替書類として差し支えありません。
</t>
    <phoneticPr fontId="1"/>
  </si>
  <si>
    <t>暦月</t>
  </si>
  <si>
    <t>実績</t>
  </si>
  <si>
    <t>　(11) 他の事業所・施設との兼務がある場合は、兼務先の事業所・施設の名称、兼務する職務の内容について記入してください。</t>
    <rPh sb="6" eb="7">
      <t>タ</t>
    </rPh>
    <rPh sb="8" eb="11">
      <t>ジギョウショ</t>
    </rPh>
    <rPh sb="12" eb="14">
      <t>シセツ</t>
    </rPh>
    <rPh sb="16" eb="18">
      <t>ケンム</t>
    </rPh>
    <rPh sb="21" eb="23">
      <t>バアイ</t>
    </rPh>
    <rPh sb="25" eb="27">
      <t>ケンム</t>
    </rPh>
    <rPh sb="27" eb="28">
      <t>サキ</t>
    </rPh>
    <rPh sb="29" eb="32">
      <t>ジギョウショ</t>
    </rPh>
    <rPh sb="33" eb="35">
      <t>シセツ</t>
    </rPh>
    <rPh sb="36" eb="38">
      <t>メイショウ</t>
    </rPh>
    <rPh sb="39" eb="41">
      <t>ケンム</t>
    </rPh>
    <rPh sb="43" eb="45">
      <t>ショクム</t>
    </rPh>
    <rPh sb="46" eb="48">
      <t>ナイヨウ</t>
    </rPh>
    <rPh sb="52" eb="54">
      <t>キニュウ</t>
    </rPh>
    <phoneticPr fontId="1"/>
  </si>
  <si>
    <t>福祉用具貸与・特定福祉用具販売</t>
    <rPh sb="0" eb="2">
      <t>フクシ</t>
    </rPh>
    <rPh sb="2" eb="4">
      <t>ヨウグ</t>
    </rPh>
    <rPh sb="4" eb="6">
      <t>タイヨ</t>
    </rPh>
    <rPh sb="7" eb="9">
      <t>トクテイ</t>
    </rPh>
    <rPh sb="9" eb="11">
      <t>フクシ</t>
    </rPh>
    <rPh sb="11" eb="13">
      <t>ヨウグ</t>
    </rPh>
    <rPh sb="13" eb="15">
      <t>ハンバイ</t>
    </rPh>
    <phoneticPr fontId="1"/>
  </si>
  <si>
    <t>（12）勤務
開始年月日</t>
    <rPh sb="4" eb="6">
      <t>キンム</t>
    </rPh>
    <rPh sb="7" eb="9">
      <t>カイシ</t>
    </rPh>
    <rPh sb="9" eb="12">
      <t>ネンガッピ</t>
    </rPh>
    <phoneticPr fontId="2"/>
  </si>
  <si>
    <t>(13)【任意入力】人員基準の確認（福祉用具専門相談員）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</si>
  <si>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　(13)【任意入力】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</si>
  <si>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(12) 従業者が事業所で勤務を開始した日を入力してください。</t>
    <rPh sb="10" eb="13">
      <t>ジギョウショ</t>
    </rPh>
    <rPh sb="14" eb="16">
      <t>キンム</t>
    </rPh>
    <rPh sb="17" eb="19">
      <t>カイシ</t>
    </rPh>
    <rPh sb="21" eb="22">
      <t>ヒ</t>
    </rPh>
    <rPh sb="23" eb="2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</si>
</sst>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26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4" fillId="3" borderId="0" xfId="0" applyFont="1" applyFill="1" applyAlignment="1">
      <alignment vertical="center" wrapText="1"/>
    </xf>
    <xf numFmtId="0" fontId="4" fillId="3" borderId="0" xfId="0" applyFont="1" applyFill="1" applyAlignment="1">
      <alignment vertical="center" textRotation="90"/>
    </xf>
    <xf numFmtId="0" fontId="12"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3"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3"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3" fillId="0" borderId="0" xfId="0" applyFont="1" applyFill="1" applyAlignment="1" applyProtection="1">
      <alignment vertical="center"/>
    </xf>
    <xf numFmtId="0" fontId="13"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4" fillId="0" borderId="0" xfId="0" applyFont="1" applyAlignment="1">
      <alignment horizontal="left" vertical="center"/>
    </xf>
    <xf numFmtId="0" fontId="14"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3" fillId="0" borderId="9"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13" fillId="0" borderId="17" xfId="0" applyNumberFormat="1" applyFont="1" applyFill="1" applyBorder="1" applyAlignment="1" applyProtection="1">
      <alignment horizontal="center" vertical="center" wrapText="1"/>
    </xf>
    <xf numFmtId="0" fontId="13" fillId="0" borderId="18" xfId="0" applyNumberFormat="1" applyFont="1" applyFill="1" applyBorder="1" applyAlignment="1" applyProtection="1">
      <alignment horizontal="center" vertical="center" wrapText="1"/>
    </xf>
    <xf numFmtId="0" fontId="13"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3" fillId="0" borderId="0" xfId="0" applyFont="1" applyFill="1" applyBorder="1" applyAlignment="1" applyProtection="1">
      <alignment horizontal="centerContinuous" vertical="center"/>
    </xf>
    <xf numFmtId="0" fontId="13"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center" vertical="center"/>
    </xf>
    <xf numFmtId="0" fontId="13" fillId="3" borderId="0" xfId="0" applyFont="1" applyFill="1" applyBorder="1" applyAlignment="1" applyProtection="1">
      <alignment vertical="center"/>
    </xf>
    <xf numFmtId="0" fontId="13" fillId="3" borderId="0" xfId="0" applyFont="1" applyFill="1" applyBorder="1" applyAlignment="1" applyProtection="1">
      <alignment horizontal="left" vertical="center"/>
    </xf>
    <xf numFmtId="179" fontId="13" fillId="3" borderId="0" xfId="0" applyNumberFormat="1"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177" fontId="13" fillId="3" borderId="0" xfId="1" applyNumberFormat="1" applyFont="1" applyFill="1" applyBorder="1" applyAlignment="1" applyProtection="1">
      <alignment horizontal="right" vertical="center"/>
    </xf>
    <xf numFmtId="0" fontId="13" fillId="0" borderId="0" xfId="0" applyFont="1" applyFill="1" applyBorder="1" applyAlignment="1" applyProtection="1">
      <alignment horizontal="right" vertical="center"/>
    </xf>
    <xf numFmtId="0" fontId="16" fillId="0" borderId="0" xfId="0" applyFont="1" applyFill="1" applyBorder="1" applyAlignment="1" applyProtection="1">
      <alignment vertical="center"/>
    </xf>
    <xf numFmtId="0" fontId="13" fillId="0" borderId="0" xfId="0" applyFont="1" applyFill="1" applyBorder="1" applyAlignment="1" applyProtection="1">
      <alignment vertical="center" wrapText="1"/>
    </xf>
    <xf numFmtId="0" fontId="13" fillId="0" borderId="0" xfId="0" applyFont="1" applyFill="1" applyBorder="1" applyAlignment="1" applyProtection="1">
      <alignment horizontal="justify" vertical="center" wrapText="1"/>
    </xf>
    <xf numFmtId="180" fontId="13" fillId="0" borderId="0" xfId="0" applyNumberFormat="1" applyFont="1" applyFill="1" applyAlignment="1" applyProtection="1">
      <alignment vertical="center"/>
    </xf>
    <xf numFmtId="180" fontId="13" fillId="0" borderId="0" xfId="0" applyNumberFormat="1"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17" fillId="3" borderId="30"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49"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17"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3" fillId="3" borderId="0" xfId="0" applyFont="1" applyFill="1" applyBorder="1" applyAlignment="1" applyProtection="1">
      <alignment horizontal="center" vertical="center"/>
    </xf>
    <xf numFmtId="177" fontId="13" fillId="3" borderId="0" xfId="1" applyNumberFormat="1" applyFont="1" applyFill="1" applyBorder="1" applyAlignment="1" applyProtection="1">
      <alignment horizontal="right" vertical="center"/>
    </xf>
    <xf numFmtId="0" fontId="13" fillId="0" borderId="0" xfId="0" applyFont="1" applyFill="1" applyBorder="1" applyAlignment="1" applyProtection="1">
      <alignment horizontal="center" vertical="center"/>
    </xf>
    <xf numFmtId="179" fontId="13" fillId="3" borderId="0" xfId="0" applyNumberFormat="1" applyFont="1" applyFill="1" applyBorder="1" applyAlignment="1" applyProtection="1">
      <alignment horizontal="center" vertical="center"/>
    </xf>
    <xf numFmtId="0" fontId="17" fillId="3" borderId="10" xfId="0" applyFont="1" applyFill="1" applyBorder="1" applyAlignment="1">
      <alignment vertical="center" shrinkToFit="1"/>
    </xf>
    <xf numFmtId="0" fontId="17" fillId="3" borderId="4" xfId="0" applyFont="1" applyFill="1" applyBorder="1" applyAlignment="1">
      <alignment horizontal="center" vertical="center" shrinkToFit="1"/>
    </xf>
    <xf numFmtId="176" fontId="13" fillId="3" borderId="0" xfId="0" applyNumberFormat="1" applyFont="1" applyFill="1" applyBorder="1" applyAlignment="1" applyProtection="1">
      <alignment vertical="center"/>
    </xf>
    <xf numFmtId="177" fontId="13"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4" fillId="3" borderId="0" xfId="0" applyFont="1" applyFill="1" applyAlignment="1">
      <alignment horizontal="left" vertical="center"/>
    </xf>
    <xf numFmtId="14" fontId="13" fillId="4" borderId="52" xfId="0" applyNumberFormat="1" applyFont="1" applyFill="1" applyBorder="1" applyAlignment="1" applyProtection="1">
      <alignment horizontal="right" vertical="center" wrapText="1"/>
      <protection locked="0"/>
    </xf>
    <xf numFmtId="14" fontId="13" fillId="4" borderId="37" xfId="0" applyNumberFormat="1" applyFont="1" applyFill="1" applyBorder="1" applyAlignment="1" applyProtection="1">
      <alignment horizontal="right" vertical="center" wrapText="1"/>
      <protection locked="0"/>
    </xf>
    <xf numFmtId="14" fontId="13" fillId="4" borderId="53" xfId="0" applyNumberFormat="1" applyFont="1" applyFill="1" applyBorder="1" applyAlignment="1" applyProtection="1">
      <alignment horizontal="right" vertical="center" wrapText="1"/>
      <protection locked="0"/>
    </xf>
    <xf numFmtId="0" fontId="13" fillId="0" borderId="4"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180" fontId="13" fillId="4" borderId="13" xfId="0" applyNumberFormat="1" applyFont="1" applyFill="1" applyBorder="1" applyAlignment="1" applyProtection="1">
      <alignment horizontal="right" vertical="center"/>
      <protection locked="0"/>
    </xf>
    <xf numFmtId="180" fontId="13" fillId="4" borderId="12" xfId="0" applyNumberFormat="1" applyFont="1" applyFill="1" applyBorder="1" applyAlignment="1" applyProtection="1">
      <alignment horizontal="right" vertical="center"/>
      <protection locked="0"/>
    </xf>
    <xf numFmtId="180" fontId="13" fillId="4" borderId="13" xfId="1" applyNumberFormat="1" applyFont="1" applyFill="1" applyBorder="1" applyAlignment="1" applyProtection="1">
      <alignment horizontal="right" vertical="center"/>
      <protection locked="0"/>
    </xf>
    <xf numFmtId="180" fontId="13" fillId="4" borderId="12" xfId="1" applyNumberFormat="1" applyFont="1" applyFill="1" applyBorder="1" applyAlignment="1" applyProtection="1">
      <alignment horizontal="right" vertical="center"/>
      <protection locked="0"/>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xf>
    <xf numFmtId="0" fontId="13"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3" fillId="0" borderId="22" xfId="0" applyFont="1" applyFill="1" applyBorder="1" applyAlignment="1" applyProtection="1">
      <alignment horizontal="center" vertical="center"/>
    </xf>
    <xf numFmtId="180" fontId="13" fillId="0" borderId="13" xfId="0" applyNumberFormat="1" applyFont="1" applyFill="1" applyBorder="1" applyAlignment="1" applyProtection="1">
      <alignment horizontal="right" vertical="center"/>
    </xf>
    <xf numFmtId="180" fontId="13" fillId="0" borderId="12" xfId="0" applyNumberFormat="1" applyFont="1" applyFill="1" applyBorder="1" applyAlignment="1" applyProtection="1">
      <alignment horizontal="right" vertical="center"/>
    </xf>
    <xf numFmtId="180" fontId="13" fillId="0" borderId="13" xfId="1" applyNumberFormat="1" applyFont="1" applyFill="1" applyBorder="1" applyAlignment="1" applyProtection="1">
      <alignment horizontal="right" vertical="center"/>
    </xf>
    <xf numFmtId="180" fontId="13" fillId="0" borderId="12" xfId="1" applyNumberFormat="1" applyFont="1" applyFill="1" applyBorder="1" applyAlignment="1" applyProtection="1">
      <alignment horizontal="right" vertical="center"/>
    </xf>
    <xf numFmtId="176" fontId="13" fillId="0" borderId="13" xfId="0" applyNumberFormat="1" applyFont="1" applyFill="1" applyBorder="1" applyAlignment="1" applyProtection="1">
      <alignment horizontal="center" vertical="center"/>
    </xf>
    <xf numFmtId="176" fontId="13" fillId="0" borderId="22" xfId="0" applyNumberFormat="1" applyFont="1" applyFill="1" applyBorder="1" applyAlignment="1" applyProtection="1">
      <alignment horizontal="center" vertical="center"/>
    </xf>
    <xf numFmtId="176" fontId="13" fillId="0" borderId="12" xfId="0" applyNumberFormat="1" applyFont="1" applyFill="1" applyBorder="1" applyAlignment="1" applyProtection="1">
      <alignment horizontal="center" vertical="center"/>
    </xf>
    <xf numFmtId="178" fontId="13" fillId="3" borderId="13" xfId="0" applyNumberFormat="1" applyFont="1" applyFill="1" applyBorder="1" applyAlignment="1" applyProtection="1">
      <alignment horizontal="center" vertical="center"/>
    </xf>
    <xf numFmtId="178" fontId="13" fillId="3" borderId="22" xfId="0" applyNumberFormat="1" applyFont="1" applyFill="1" applyBorder="1" applyAlignment="1" applyProtection="1">
      <alignment horizontal="center" vertical="center"/>
    </xf>
    <xf numFmtId="178" fontId="13" fillId="3" borderId="12" xfId="0" applyNumberFormat="1"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177" fontId="13" fillId="3" borderId="0" xfId="0" applyNumberFormat="1" applyFont="1" applyFill="1" applyBorder="1" applyAlignment="1" applyProtection="1">
      <alignment horizontal="center" vertical="center"/>
    </xf>
    <xf numFmtId="0" fontId="13" fillId="4" borderId="13" xfId="0" applyFont="1" applyFill="1" applyBorder="1" applyAlignment="1" applyProtection="1">
      <alignment horizontal="center" vertical="center"/>
      <protection locked="0"/>
    </xf>
    <xf numFmtId="0" fontId="13" fillId="4" borderId="12" xfId="0" applyFont="1" applyFill="1" applyBorder="1" applyAlignment="1" applyProtection="1">
      <alignment horizontal="center" vertical="center"/>
      <protection locked="0"/>
    </xf>
    <xf numFmtId="180" fontId="13" fillId="0" borderId="13" xfId="0" applyNumberFormat="1" applyFont="1" applyFill="1" applyBorder="1" applyAlignment="1" applyProtection="1">
      <alignment horizontal="center" vertical="center"/>
    </xf>
    <xf numFmtId="180" fontId="13" fillId="0" borderId="22" xfId="0" applyNumberFormat="1" applyFont="1" applyFill="1" applyBorder="1" applyAlignment="1" applyProtection="1">
      <alignment horizontal="center" vertical="center"/>
    </xf>
    <xf numFmtId="180" fontId="13" fillId="0" borderId="12" xfId="0" applyNumberFormat="1" applyFont="1" applyFill="1" applyBorder="1" applyAlignment="1" applyProtection="1">
      <alignment horizontal="center" vertical="center"/>
    </xf>
    <xf numFmtId="0" fontId="13" fillId="3" borderId="0" xfId="0" applyFont="1" applyFill="1" applyBorder="1" applyAlignment="1" applyProtection="1">
      <alignment horizontal="right" vertical="center"/>
    </xf>
    <xf numFmtId="0" fontId="4" fillId="3" borderId="0" xfId="0" applyFont="1" applyFill="1" applyAlignment="1">
      <alignment horizontal="left" vertical="center"/>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17" fillId="3" borderId="41" xfId="0" applyFont="1" applyFill="1" applyBorder="1" applyAlignment="1">
      <alignment horizontal="center" vertical="center"/>
    </xf>
    <xf numFmtId="0" fontId="17" fillId="3" borderId="42" xfId="0" applyFont="1" applyFill="1" applyBorder="1" applyAlignment="1">
      <alignment horizontal="center" vertical="center"/>
    </xf>
  </cellXfs>
  <cellStyles count="2">
    <cellStyle name="桁区切り" xfId="1" builtinId="6"/>
    <cellStyle name="標準" xfId="0" builtinId="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352425</xdr:colOff>
      <xdr:row>2</xdr:row>
      <xdr:rowOff>38100</xdr:rowOff>
    </xdr:from>
    <xdr:to>
      <xdr:col>3</xdr:col>
      <xdr:colOff>533400</xdr:colOff>
      <xdr:row>3</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tabSelected="1" view="pageBreakPreview" zoomScale="60" zoomScaleNormal="55" workbookViewId="0">
      <selection activeCell="C4" sqref="C4"/>
    </sheetView>
  </sheetViews>
  <sheetFormatPr defaultColWidth="4.5" defaultRowHeight="20.25" customHeight="1" x14ac:dyDescent="0.4"/>
  <cols>
    <col min="1" max="1" width="1.375" style="5" customWidth="1"/>
    <col min="2" max="56" width="5.625" style="5" customWidth="1"/>
    <col min="57" max="57" width="15.75" style="5" customWidth="1"/>
    <col min="58" max="16384" width="4.5" style="5"/>
  </cols>
  <sheetData>
    <row r="1" spans="1:57" s="9" customFormat="1" ht="20.25" customHeight="1" x14ac:dyDescent="0.4">
      <c r="A1" s="28"/>
      <c r="B1" s="28"/>
      <c r="C1" s="29" t="s">
        <v>139</v>
      </c>
      <c r="D1" s="29"/>
      <c r="E1" s="28"/>
      <c r="F1" s="28"/>
      <c r="G1" s="30" t="s">
        <v>15</v>
      </c>
      <c r="H1" s="28"/>
      <c r="I1" s="28"/>
      <c r="J1" s="29"/>
      <c r="K1" s="29"/>
      <c r="L1" s="29"/>
      <c r="M1" s="29"/>
      <c r="N1" s="28"/>
      <c r="O1" s="28"/>
      <c r="P1" s="28"/>
      <c r="Q1" s="28"/>
      <c r="R1" s="28"/>
      <c r="S1" s="28"/>
      <c r="T1" s="28"/>
      <c r="U1" s="28"/>
      <c r="V1" s="28"/>
      <c r="W1" s="28"/>
      <c r="X1" s="28"/>
      <c r="Y1" s="28"/>
      <c r="Z1" s="28"/>
      <c r="AA1" s="28"/>
      <c r="AB1" s="28"/>
      <c r="AC1" s="28"/>
      <c r="AD1" s="28"/>
      <c r="AE1" s="28"/>
      <c r="AF1" s="28"/>
      <c r="AG1" s="28"/>
      <c r="AH1" s="28"/>
      <c r="AI1" s="28"/>
      <c r="AJ1" s="28"/>
      <c r="AK1" s="31" t="s">
        <v>18</v>
      </c>
      <c r="AL1" s="31" t="s">
        <v>16</v>
      </c>
      <c r="AM1" s="213" t="s">
        <v>150</v>
      </c>
      <c r="AN1" s="213"/>
      <c r="AO1" s="213"/>
      <c r="AP1" s="213"/>
      <c r="AQ1" s="213"/>
      <c r="AR1" s="213"/>
      <c r="AS1" s="213"/>
      <c r="AT1" s="213"/>
      <c r="AU1" s="213"/>
      <c r="AV1" s="213"/>
      <c r="AW1" s="213"/>
      <c r="AX1" s="213"/>
      <c r="AY1" s="213"/>
      <c r="AZ1" s="213"/>
      <c r="BA1" s="213"/>
      <c r="BB1" s="32" t="s">
        <v>0</v>
      </c>
      <c r="BC1" s="28"/>
      <c r="BD1" s="28"/>
    </row>
    <row r="2" spans="1:57" s="3" customFormat="1" ht="20.25" customHeight="1" x14ac:dyDescent="0.4">
      <c r="A2" s="33"/>
      <c r="B2" s="33"/>
      <c r="C2" s="33"/>
      <c r="D2" s="30"/>
      <c r="E2" s="33"/>
      <c r="F2" s="33"/>
      <c r="G2" s="33"/>
      <c r="H2" s="30"/>
      <c r="I2" s="31"/>
      <c r="J2" s="31"/>
      <c r="K2" s="31"/>
      <c r="L2" s="31"/>
      <c r="M2" s="31"/>
      <c r="N2" s="33"/>
      <c r="O2" s="33"/>
      <c r="P2" s="33"/>
      <c r="Q2" s="33"/>
      <c r="R2" s="33"/>
      <c r="S2" s="33"/>
      <c r="T2" s="31" t="s">
        <v>19</v>
      </c>
      <c r="U2" s="215">
        <v>6</v>
      </c>
      <c r="V2" s="215"/>
      <c r="W2" s="31" t="s">
        <v>16</v>
      </c>
      <c r="X2" s="214">
        <f>IF(U2=0,"",YEAR(DATE(2018+U2,1,1)))</f>
        <v>2024</v>
      </c>
      <c r="Y2" s="214"/>
      <c r="Z2" s="33" t="s">
        <v>20</v>
      </c>
      <c r="AA2" s="33" t="s">
        <v>21</v>
      </c>
      <c r="AB2" s="215">
        <v>4</v>
      </c>
      <c r="AC2" s="215"/>
      <c r="AD2" s="33" t="s">
        <v>22</v>
      </c>
      <c r="AE2" s="33"/>
      <c r="AF2" s="33"/>
      <c r="AG2" s="33"/>
      <c r="AH2" s="33"/>
      <c r="AI2" s="33"/>
      <c r="AJ2" s="32"/>
      <c r="AK2" s="31" t="s">
        <v>17</v>
      </c>
      <c r="AL2" s="31" t="s">
        <v>16</v>
      </c>
      <c r="AM2" s="215"/>
      <c r="AN2" s="215"/>
      <c r="AO2" s="215"/>
      <c r="AP2" s="215"/>
      <c r="AQ2" s="215"/>
      <c r="AR2" s="215"/>
      <c r="AS2" s="215"/>
      <c r="AT2" s="215"/>
      <c r="AU2" s="215"/>
      <c r="AV2" s="215"/>
      <c r="AW2" s="215"/>
      <c r="AX2" s="215"/>
      <c r="AY2" s="215"/>
      <c r="AZ2" s="215"/>
      <c r="BA2" s="215"/>
      <c r="BB2" s="32" t="s">
        <v>0</v>
      </c>
      <c r="BC2" s="31"/>
      <c r="BD2" s="31"/>
      <c r="BE2" s="4"/>
    </row>
    <row r="3" spans="1:57" s="3" customFormat="1" ht="20.25" customHeight="1" x14ac:dyDescent="0.4">
      <c r="A3" s="33"/>
      <c r="B3" s="33"/>
      <c r="C3" s="33"/>
      <c r="D3" s="30"/>
      <c r="E3" s="33"/>
      <c r="F3" s="33"/>
      <c r="G3" s="33"/>
      <c r="H3" s="30"/>
      <c r="I3" s="31"/>
      <c r="J3" s="31"/>
      <c r="K3" s="31"/>
      <c r="L3" s="31"/>
      <c r="M3" s="31"/>
      <c r="N3" s="33"/>
      <c r="O3" s="33"/>
      <c r="P3" s="33"/>
      <c r="Q3" s="33"/>
      <c r="R3" s="33"/>
      <c r="S3" s="33"/>
      <c r="T3" s="34"/>
      <c r="U3" s="36"/>
      <c r="V3" s="36"/>
      <c r="W3" s="37"/>
      <c r="X3" s="36"/>
      <c r="Y3" s="36"/>
      <c r="Z3" s="38"/>
      <c r="AA3" s="38"/>
      <c r="AB3" s="36"/>
      <c r="AC3" s="36"/>
      <c r="AD3" s="35"/>
      <c r="AE3" s="33"/>
      <c r="AF3" s="33"/>
      <c r="AG3" s="33"/>
      <c r="AH3" s="33"/>
      <c r="AI3" s="33"/>
      <c r="AJ3" s="32"/>
      <c r="AK3" s="31"/>
      <c r="AL3" s="31"/>
      <c r="AM3" s="39"/>
      <c r="AN3" s="39"/>
      <c r="AO3" s="39"/>
      <c r="AP3" s="39"/>
      <c r="AQ3" s="39"/>
      <c r="AR3" s="39"/>
      <c r="AS3" s="39"/>
      <c r="AT3" s="39"/>
      <c r="AU3" s="39"/>
      <c r="AV3" s="39"/>
      <c r="AW3" s="39"/>
      <c r="AX3" s="39"/>
      <c r="AY3" s="40" t="s">
        <v>83</v>
      </c>
      <c r="AZ3" s="232" t="s">
        <v>147</v>
      </c>
      <c r="BA3" s="232"/>
      <c r="BB3" s="232"/>
      <c r="BC3" s="232"/>
      <c r="BD3" s="31"/>
      <c r="BE3" s="4"/>
    </row>
    <row r="4" spans="1:57" s="3" customFormat="1" ht="20.25" customHeight="1" x14ac:dyDescent="0.4">
      <c r="A4" s="33"/>
      <c r="B4" s="41"/>
      <c r="C4" s="41"/>
      <c r="D4" s="41"/>
      <c r="E4" s="41"/>
      <c r="F4" s="41"/>
      <c r="G4" s="41"/>
      <c r="H4" s="41"/>
      <c r="I4" s="41"/>
      <c r="J4" s="42"/>
      <c r="K4" s="43"/>
      <c r="L4" s="43"/>
      <c r="M4" s="43"/>
      <c r="N4" s="43"/>
      <c r="O4" s="43"/>
      <c r="P4" s="44"/>
      <c r="Q4" s="43"/>
      <c r="R4" s="43"/>
      <c r="S4" s="45"/>
      <c r="T4" s="33"/>
      <c r="U4" s="33"/>
      <c r="V4" s="33"/>
      <c r="W4" s="33"/>
      <c r="X4" s="33"/>
      <c r="Y4" s="33"/>
      <c r="Z4" s="38"/>
      <c r="AA4" s="38"/>
      <c r="AB4" s="36"/>
      <c r="AC4" s="36"/>
      <c r="AD4" s="35"/>
      <c r="AE4" s="33"/>
      <c r="AF4" s="33"/>
      <c r="AG4" s="33"/>
      <c r="AH4" s="33"/>
      <c r="AI4" s="33"/>
      <c r="AJ4" s="32"/>
      <c r="AK4" s="31"/>
      <c r="AL4" s="31"/>
      <c r="AM4" s="39"/>
      <c r="AN4" s="39"/>
      <c r="AO4" s="39"/>
      <c r="AP4" s="39"/>
      <c r="AQ4" s="39"/>
      <c r="AR4" s="39"/>
      <c r="AS4" s="39"/>
      <c r="AT4" s="39"/>
      <c r="AU4" s="39"/>
      <c r="AV4" s="39"/>
      <c r="AW4" s="39"/>
      <c r="AX4" s="39"/>
      <c r="AY4" s="40" t="s">
        <v>102</v>
      </c>
      <c r="AZ4" s="232" t="s">
        <v>148</v>
      </c>
      <c r="BA4" s="232"/>
      <c r="BB4" s="232"/>
      <c r="BC4" s="232"/>
      <c r="BD4" s="31"/>
      <c r="BE4" s="4"/>
    </row>
    <row r="5" spans="1:57" s="3" customFormat="1" ht="20.25" customHeight="1" x14ac:dyDescent="0.4">
      <c r="A5" s="33"/>
      <c r="B5" s="46"/>
      <c r="C5" s="46"/>
      <c r="D5" s="46"/>
      <c r="E5" s="46"/>
      <c r="F5" s="46"/>
      <c r="G5" s="46"/>
      <c r="H5" s="46"/>
      <c r="I5" s="46"/>
      <c r="J5" s="47"/>
      <c r="K5" s="48"/>
      <c r="L5" s="49"/>
      <c r="M5" s="49"/>
      <c r="N5" s="49"/>
      <c r="O5" s="49"/>
      <c r="P5" s="46"/>
      <c r="Q5" s="50"/>
      <c r="R5" s="50"/>
      <c r="S5" s="51"/>
      <c r="T5" s="33"/>
      <c r="U5" s="33"/>
      <c r="V5" s="33"/>
      <c r="W5" s="33"/>
      <c r="X5" s="33"/>
      <c r="Y5" s="33"/>
      <c r="Z5" s="38"/>
      <c r="AA5" s="38"/>
      <c r="AB5" s="36"/>
      <c r="AC5" s="36"/>
      <c r="AD5" s="52"/>
      <c r="AE5" s="52"/>
      <c r="AF5" s="52"/>
      <c r="AG5" s="52"/>
      <c r="AH5" s="33"/>
      <c r="AI5" s="33"/>
      <c r="AJ5" s="52" t="s">
        <v>58</v>
      </c>
      <c r="AK5" s="52"/>
      <c r="AL5" s="52"/>
      <c r="AM5" s="52"/>
      <c r="AN5" s="52"/>
      <c r="AO5" s="52"/>
      <c r="AP5" s="52"/>
      <c r="AQ5" s="52"/>
      <c r="AR5" s="41"/>
      <c r="AS5" s="41"/>
      <c r="AT5" s="53"/>
      <c r="AU5" s="52"/>
      <c r="AV5" s="226">
        <v>40</v>
      </c>
      <c r="AW5" s="227"/>
      <c r="AX5" s="53" t="s">
        <v>23</v>
      </c>
      <c r="AY5" s="52"/>
      <c r="AZ5" s="226">
        <v>160</v>
      </c>
      <c r="BA5" s="227"/>
      <c r="BB5" s="53" t="s">
        <v>94</v>
      </c>
      <c r="BC5" s="52"/>
      <c r="BD5" s="33"/>
      <c r="BE5" s="4"/>
    </row>
    <row r="6" spans="1:57" s="3" customFormat="1" ht="20.25" customHeight="1" x14ac:dyDescent="0.4">
      <c r="A6" s="33"/>
      <c r="B6" s="46"/>
      <c r="C6" s="46"/>
      <c r="D6" s="46"/>
      <c r="E6" s="46"/>
      <c r="F6" s="46"/>
      <c r="G6" s="46"/>
      <c r="H6" s="46"/>
      <c r="I6" s="46"/>
      <c r="J6" s="46"/>
      <c r="K6" s="54"/>
      <c r="L6" s="54"/>
      <c r="M6" s="54"/>
      <c r="N6" s="46"/>
      <c r="O6" s="55"/>
      <c r="P6" s="56"/>
      <c r="Q6" s="56"/>
      <c r="R6" s="57"/>
      <c r="S6" s="58"/>
      <c r="T6" s="33"/>
      <c r="U6" s="33"/>
      <c r="V6" s="33"/>
      <c r="W6" s="33"/>
      <c r="X6" s="33"/>
      <c r="Y6" s="33"/>
      <c r="Z6" s="38"/>
      <c r="AA6" s="38"/>
      <c r="AB6" s="36"/>
      <c r="AC6" s="36"/>
      <c r="AD6" s="59"/>
      <c r="AE6" s="28"/>
      <c r="AF6" s="28"/>
      <c r="AG6" s="28"/>
      <c r="AH6" s="33"/>
      <c r="AI6" s="33"/>
      <c r="AJ6" s="33"/>
      <c r="AK6" s="33"/>
      <c r="AL6" s="28"/>
      <c r="AM6" s="28"/>
      <c r="AN6" s="60"/>
      <c r="AO6" s="61"/>
      <c r="AP6" s="61"/>
      <c r="AQ6" s="62"/>
      <c r="AR6" s="62"/>
      <c r="AS6" s="62"/>
      <c r="AT6" s="62"/>
      <c r="AU6" s="62"/>
      <c r="AV6" s="62"/>
      <c r="AW6" s="52" t="s">
        <v>24</v>
      </c>
      <c r="AX6" s="52"/>
      <c r="AY6" s="52"/>
      <c r="AZ6" s="230">
        <f>DAY(EOMONTH(DATE(X2,AB2,1),0))</f>
        <v>30</v>
      </c>
      <c r="BA6" s="231"/>
      <c r="BB6" s="53" t="s">
        <v>25</v>
      </c>
      <c r="BC6" s="33"/>
      <c r="BD6" s="33"/>
      <c r="BE6" s="4"/>
    </row>
    <row r="7" spans="1:57" ht="20.25" customHeight="1" thickBot="1" x14ac:dyDescent="0.45">
      <c r="A7" s="63"/>
      <c r="B7" s="63"/>
      <c r="C7" s="64"/>
      <c r="D7" s="64"/>
      <c r="E7" s="63"/>
      <c r="F7" s="63"/>
      <c r="G7" s="65"/>
      <c r="H7" s="63"/>
      <c r="I7" s="63"/>
      <c r="J7" s="63"/>
      <c r="K7" s="63"/>
      <c r="L7" s="63"/>
      <c r="M7" s="63"/>
      <c r="N7" s="63"/>
      <c r="O7" s="63"/>
      <c r="P7" s="63"/>
      <c r="Q7" s="63"/>
      <c r="R7" s="63"/>
      <c r="S7" s="64"/>
      <c r="T7" s="63"/>
      <c r="U7" s="63"/>
      <c r="V7" s="63"/>
      <c r="W7" s="63"/>
      <c r="X7" s="63"/>
      <c r="Y7" s="63"/>
      <c r="Z7" s="63"/>
      <c r="AA7" s="63"/>
      <c r="AB7" s="63"/>
      <c r="AC7" s="63"/>
      <c r="AD7" s="63"/>
      <c r="AE7" s="63"/>
      <c r="AF7" s="63"/>
      <c r="AG7" s="63"/>
      <c r="AH7" s="63"/>
      <c r="AI7" s="63"/>
      <c r="AJ7" s="64"/>
      <c r="AK7" s="63"/>
      <c r="AL7" s="63"/>
      <c r="AM7" s="63"/>
      <c r="AN7" s="63"/>
      <c r="AO7" s="63"/>
      <c r="AP7" s="63"/>
      <c r="AQ7" s="63"/>
      <c r="AR7" s="63"/>
      <c r="AS7" s="63"/>
      <c r="AT7" s="63"/>
      <c r="AU7" s="63"/>
      <c r="AV7" s="63"/>
      <c r="AW7" s="63"/>
      <c r="AX7" s="63"/>
      <c r="AY7" s="63"/>
      <c r="AZ7" s="63"/>
      <c r="BA7" s="63"/>
      <c r="BB7" s="63"/>
      <c r="BC7" s="66"/>
      <c r="BD7" s="66"/>
      <c r="BE7" s="6"/>
    </row>
    <row r="8" spans="1:57" ht="20.25" customHeight="1" thickBot="1" x14ac:dyDescent="0.45">
      <c r="A8" s="63"/>
      <c r="B8" s="204" t="s">
        <v>26</v>
      </c>
      <c r="C8" s="186" t="s">
        <v>65</v>
      </c>
      <c r="D8" s="187"/>
      <c r="E8" s="185" t="s">
        <v>66</v>
      </c>
      <c r="F8" s="187"/>
      <c r="G8" s="185" t="s">
        <v>67</v>
      </c>
      <c r="H8" s="186"/>
      <c r="I8" s="186"/>
      <c r="J8" s="186"/>
      <c r="K8" s="187"/>
      <c r="L8" s="185" t="s">
        <v>68</v>
      </c>
      <c r="M8" s="186"/>
      <c r="N8" s="186"/>
      <c r="O8" s="207"/>
      <c r="P8" s="228" t="s">
        <v>134</v>
      </c>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18" t="str">
        <f>IF(AZ3="４週","(9)1～4週目の勤務時間数合計","(9)1か月の勤務時間数合計")</f>
        <v>(9)1か月の勤務時間数合計</v>
      </c>
      <c r="AV8" s="219"/>
      <c r="AW8" s="218" t="s">
        <v>69</v>
      </c>
      <c r="AX8" s="219"/>
      <c r="AY8" s="216" t="s">
        <v>110</v>
      </c>
      <c r="AZ8" s="216"/>
      <c r="BA8" s="216"/>
      <c r="BB8" s="216"/>
      <c r="BC8" s="216"/>
      <c r="BD8" s="216"/>
      <c r="BE8" s="142" t="s">
        <v>151</v>
      </c>
    </row>
    <row r="9" spans="1:57" ht="20.25" customHeight="1" thickBot="1" x14ac:dyDescent="0.45">
      <c r="A9" s="63"/>
      <c r="B9" s="205"/>
      <c r="C9" s="189"/>
      <c r="D9" s="190"/>
      <c r="E9" s="188"/>
      <c r="F9" s="190"/>
      <c r="G9" s="188"/>
      <c r="H9" s="189"/>
      <c r="I9" s="189"/>
      <c r="J9" s="189"/>
      <c r="K9" s="190"/>
      <c r="L9" s="188"/>
      <c r="M9" s="189"/>
      <c r="N9" s="189"/>
      <c r="O9" s="208"/>
      <c r="P9" s="210" t="s">
        <v>10</v>
      </c>
      <c r="Q9" s="211"/>
      <c r="R9" s="211"/>
      <c r="S9" s="211"/>
      <c r="T9" s="211"/>
      <c r="U9" s="211"/>
      <c r="V9" s="212"/>
      <c r="W9" s="210" t="s">
        <v>11</v>
      </c>
      <c r="X9" s="211"/>
      <c r="Y9" s="211"/>
      <c r="Z9" s="211"/>
      <c r="AA9" s="211"/>
      <c r="AB9" s="211"/>
      <c r="AC9" s="212"/>
      <c r="AD9" s="210" t="s">
        <v>12</v>
      </c>
      <c r="AE9" s="211"/>
      <c r="AF9" s="211"/>
      <c r="AG9" s="211"/>
      <c r="AH9" s="211"/>
      <c r="AI9" s="211"/>
      <c r="AJ9" s="212"/>
      <c r="AK9" s="210" t="s">
        <v>13</v>
      </c>
      <c r="AL9" s="211"/>
      <c r="AM9" s="211"/>
      <c r="AN9" s="211"/>
      <c r="AO9" s="211"/>
      <c r="AP9" s="211"/>
      <c r="AQ9" s="212"/>
      <c r="AR9" s="210" t="s">
        <v>14</v>
      </c>
      <c r="AS9" s="211"/>
      <c r="AT9" s="212"/>
      <c r="AU9" s="220"/>
      <c r="AV9" s="221"/>
      <c r="AW9" s="220"/>
      <c r="AX9" s="221"/>
      <c r="AY9" s="216"/>
      <c r="AZ9" s="216"/>
      <c r="BA9" s="216"/>
      <c r="BB9" s="216"/>
      <c r="BC9" s="216"/>
      <c r="BD9" s="216"/>
      <c r="BE9" s="142"/>
    </row>
    <row r="10" spans="1:57" ht="20.25" customHeight="1" thickBot="1" x14ac:dyDescent="0.45">
      <c r="A10" s="63"/>
      <c r="B10" s="205"/>
      <c r="C10" s="189"/>
      <c r="D10" s="190"/>
      <c r="E10" s="188"/>
      <c r="F10" s="190"/>
      <c r="G10" s="188"/>
      <c r="H10" s="189"/>
      <c r="I10" s="189"/>
      <c r="J10" s="189"/>
      <c r="K10" s="190"/>
      <c r="L10" s="188"/>
      <c r="M10" s="189"/>
      <c r="N10" s="189"/>
      <c r="O10" s="208"/>
      <c r="P10" s="79">
        <f>DAY(DATE($X$2,$AB$2,1))</f>
        <v>1</v>
      </c>
      <c r="Q10" s="80">
        <f>DAY(DATE($X$2,$AB$2,2))</f>
        <v>2</v>
      </c>
      <c r="R10" s="80">
        <f>DAY(DATE($X$2,$AB$2,3))</f>
        <v>3</v>
      </c>
      <c r="S10" s="80">
        <f>DAY(DATE($X$2,$AB$2,4))</f>
        <v>4</v>
      </c>
      <c r="T10" s="80">
        <f>DAY(DATE($X$2,$AB$2,5))</f>
        <v>5</v>
      </c>
      <c r="U10" s="80">
        <f>DAY(DATE($X$2,$AB$2,6))</f>
        <v>6</v>
      </c>
      <c r="V10" s="81">
        <f>DAY(DATE($X$2,$AB$2,7))</f>
        <v>7</v>
      </c>
      <c r="W10" s="79">
        <f>DAY(DATE($X$2,$AB$2,8))</f>
        <v>8</v>
      </c>
      <c r="X10" s="80">
        <f>DAY(DATE($X$2,$AB$2,9))</f>
        <v>9</v>
      </c>
      <c r="Y10" s="80">
        <f>DAY(DATE($X$2,$AB$2,10))</f>
        <v>10</v>
      </c>
      <c r="Z10" s="80">
        <f>DAY(DATE($X$2,$AB$2,11))</f>
        <v>11</v>
      </c>
      <c r="AA10" s="80">
        <f>DAY(DATE($X$2,$AB$2,12))</f>
        <v>12</v>
      </c>
      <c r="AB10" s="80">
        <f>DAY(DATE($X$2,$AB$2,13))</f>
        <v>13</v>
      </c>
      <c r="AC10" s="81">
        <f>DAY(DATE($X$2,$AB$2,14))</f>
        <v>14</v>
      </c>
      <c r="AD10" s="79">
        <f>DAY(DATE($X$2,$AB$2,15))</f>
        <v>15</v>
      </c>
      <c r="AE10" s="80">
        <f>DAY(DATE($X$2,$AB$2,16))</f>
        <v>16</v>
      </c>
      <c r="AF10" s="80">
        <f>DAY(DATE($X$2,$AB$2,17))</f>
        <v>17</v>
      </c>
      <c r="AG10" s="80">
        <f>DAY(DATE($X$2,$AB$2,18))</f>
        <v>18</v>
      </c>
      <c r="AH10" s="80">
        <f>DAY(DATE($X$2,$AB$2,19))</f>
        <v>19</v>
      </c>
      <c r="AI10" s="80">
        <f>DAY(DATE($X$2,$AB$2,20))</f>
        <v>20</v>
      </c>
      <c r="AJ10" s="81">
        <f>DAY(DATE($X$2,$AB$2,21))</f>
        <v>21</v>
      </c>
      <c r="AK10" s="79">
        <f>DAY(DATE($X$2,$AB$2,22))</f>
        <v>22</v>
      </c>
      <c r="AL10" s="80">
        <f>DAY(DATE($X$2,$AB$2,23))</f>
        <v>23</v>
      </c>
      <c r="AM10" s="80">
        <f>DAY(DATE($X$2,$AB$2,24))</f>
        <v>24</v>
      </c>
      <c r="AN10" s="80">
        <f>DAY(DATE($X$2,$AB$2,25))</f>
        <v>25</v>
      </c>
      <c r="AO10" s="80">
        <f>DAY(DATE($X$2,$AB$2,26))</f>
        <v>26</v>
      </c>
      <c r="AP10" s="80">
        <f>DAY(DATE($X$2,$AB$2,27))</f>
        <v>27</v>
      </c>
      <c r="AQ10" s="81">
        <f>DAY(DATE($X$2,$AB$2,28))</f>
        <v>28</v>
      </c>
      <c r="AR10" s="79">
        <f>IF(AZ3="暦月",IF(DAY(DATE($X$2,$AB$2,29))=29,29,""),"")</f>
        <v>29</v>
      </c>
      <c r="AS10" s="80">
        <f>IF(AZ3="暦月",IF(DAY(DATE($X$2,$AB$2,30))=30,30,""),"")</f>
        <v>30</v>
      </c>
      <c r="AT10" s="85" t="str">
        <f>IF(AZ3="暦月",IF(DAY(DATE($X$2,$AB$2,31))=31,31,""),"")</f>
        <v/>
      </c>
      <c r="AU10" s="220"/>
      <c r="AV10" s="221"/>
      <c r="AW10" s="220"/>
      <c r="AX10" s="221"/>
      <c r="AY10" s="216"/>
      <c r="AZ10" s="216"/>
      <c r="BA10" s="216"/>
      <c r="BB10" s="216"/>
      <c r="BC10" s="216"/>
      <c r="BD10" s="216"/>
      <c r="BE10" s="142"/>
    </row>
    <row r="11" spans="1:57" ht="20.25" hidden="1" customHeight="1" thickBot="1" x14ac:dyDescent="0.45">
      <c r="A11" s="63"/>
      <c r="B11" s="205"/>
      <c r="C11" s="189"/>
      <c r="D11" s="190"/>
      <c r="E11" s="188"/>
      <c r="F11" s="190"/>
      <c r="G11" s="188"/>
      <c r="H11" s="189"/>
      <c r="I11" s="189"/>
      <c r="J11" s="189"/>
      <c r="K11" s="190"/>
      <c r="L11" s="188"/>
      <c r="M11" s="189"/>
      <c r="N11" s="189"/>
      <c r="O11" s="208"/>
      <c r="P11" s="79">
        <f>WEEKDAY(DATE($X$2,$AB$2,1))</f>
        <v>2</v>
      </c>
      <c r="Q11" s="80">
        <f>WEEKDAY(DATE($X$2,$AB$2,2))</f>
        <v>3</v>
      </c>
      <c r="R11" s="80">
        <f>WEEKDAY(DATE($X$2,$AB$2,3))</f>
        <v>4</v>
      </c>
      <c r="S11" s="80">
        <f>WEEKDAY(DATE($X$2,$AB$2,4))</f>
        <v>5</v>
      </c>
      <c r="T11" s="80">
        <f>WEEKDAY(DATE($X$2,$AB$2,5))</f>
        <v>6</v>
      </c>
      <c r="U11" s="80">
        <f>WEEKDAY(DATE($X$2,$AB$2,6))</f>
        <v>7</v>
      </c>
      <c r="V11" s="81">
        <f>WEEKDAY(DATE($X$2,$AB$2,7))</f>
        <v>1</v>
      </c>
      <c r="W11" s="79">
        <f>WEEKDAY(DATE($X$2,$AB$2,8))</f>
        <v>2</v>
      </c>
      <c r="X11" s="80">
        <f>WEEKDAY(DATE($X$2,$AB$2,9))</f>
        <v>3</v>
      </c>
      <c r="Y11" s="80">
        <f>WEEKDAY(DATE($X$2,$AB$2,10))</f>
        <v>4</v>
      </c>
      <c r="Z11" s="80">
        <f>WEEKDAY(DATE($X$2,$AB$2,11))</f>
        <v>5</v>
      </c>
      <c r="AA11" s="80">
        <f>WEEKDAY(DATE($X$2,$AB$2,12))</f>
        <v>6</v>
      </c>
      <c r="AB11" s="80">
        <f>WEEKDAY(DATE($X$2,$AB$2,13))</f>
        <v>7</v>
      </c>
      <c r="AC11" s="81">
        <f>WEEKDAY(DATE($X$2,$AB$2,14))</f>
        <v>1</v>
      </c>
      <c r="AD11" s="79">
        <f>WEEKDAY(DATE($X$2,$AB$2,15))</f>
        <v>2</v>
      </c>
      <c r="AE11" s="80">
        <f>WEEKDAY(DATE($X$2,$AB$2,16))</f>
        <v>3</v>
      </c>
      <c r="AF11" s="80">
        <f>WEEKDAY(DATE($X$2,$AB$2,17))</f>
        <v>4</v>
      </c>
      <c r="AG11" s="80">
        <f>WEEKDAY(DATE($X$2,$AB$2,18))</f>
        <v>5</v>
      </c>
      <c r="AH11" s="80">
        <f>WEEKDAY(DATE($X$2,$AB$2,19))</f>
        <v>6</v>
      </c>
      <c r="AI11" s="80">
        <f>WEEKDAY(DATE($X$2,$AB$2,20))</f>
        <v>7</v>
      </c>
      <c r="AJ11" s="81">
        <f>WEEKDAY(DATE($X$2,$AB$2,21))</f>
        <v>1</v>
      </c>
      <c r="AK11" s="79">
        <f>WEEKDAY(DATE($X$2,$AB$2,22))</f>
        <v>2</v>
      </c>
      <c r="AL11" s="80">
        <f>WEEKDAY(DATE($X$2,$AB$2,23))</f>
        <v>3</v>
      </c>
      <c r="AM11" s="80">
        <f>WEEKDAY(DATE($X$2,$AB$2,24))</f>
        <v>4</v>
      </c>
      <c r="AN11" s="80">
        <f>WEEKDAY(DATE($X$2,$AB$2,25))</f>
        <v>5</v>
      </c>
      <c r="AO11" s="80">
        <f>WEEKDAY(DATE($X$2,$AB$2,26))</f>
        <v>6</v>
      </c>
      <c r="AP11" s="80">
        <f>WEEKDAY(DATE($X$2,$AB$2,27))</f>
        <v>7</v>
      </c>
      <c r="AQ11" s="81">
        <f>WEEKDAY(DATE($X$2,$AB$2,28))</f>
        <v>1</v>
      </c>
      <c r="AR11" s="79">
        <f>IF(AR10=29,WEEKDAY(DATE($X$2,$AB$2,29)),0)</f>
        <v>2</v>
      </c>
      <c r="AS11" s="80">
        <f>IF(AS10=30,WEEKDAY(DATE($X$2,$AB$2,30)),0)</f>
        <v>3</v>
      </c>
      <c r="AT11" s="85">
        <f>IF(AT10=31,WEEKDAY(DATE($X$2,$AB$2,31)),0)</f>
        <v>0</v>
      </c>
      <c r="AU11" s="222"/>
      <c r="AV11" s="223"/>
      <c r="AW11" s="222"/>
      <c r="AX11" s="223"/>
      <c r="AY11" s="217"/>
      <c r="AZ11" s="217"/>
      <c r="BA11" s="217"/>
      <c r="BB11" s="217"/>
      <c r="BC11" s="217"/>
      <c r="BD11" s="217"/>
      <c r="BE11" s="143"/>
    </row>
    <row r="12" spans="1:57" ht="20.25" customHeight="1" thickBot="1" x14ac:dyDescent="0.45">
      <c r="A12" s="63"/>
      <c r="B12" s="206"/>
      <c r="C12" s="192"/>
      <c r="D12" s="193"/>
      <c r="E12" s="191"/>
      <c r="F12" s="193"/>
      <c r="G12" s="191"/>
      <c r="H12" s="192"/>
      <c r="I12" s="192"/>
      <c r="J12" s="192"/>
      <c r="K12" s="193"/>
      <c r="L12" s="191"/>
      <c r="M12" s="192"/>
      <c r="N12" s="192"/>
      <c r="O12" s="209"/>
      <c r="P12" s="82" t="str">
        <f>IF(P11=1,"日",IF(P11=2,"月",IF(P11=3,"火",IF(P11=4,"水",IF(P11=5,"木",IF(P11=6,"金","土"))))))</f>
        <v>月</v>
      </c>
      <c r="Q12" s="83" t="str">
        <f t="shared" ref="Q12:V12" si="0">IF(Q11=1,"日",IF(Q11=2,"月",IF(Q11=3,"火",IF(Q11=4,"水",IF(Q11=5,"木",IF(Q11=6,"金","土"))))))</f>
        <v>火</v>
      </c>
      <c r="R12" s="83" t="str">
        <f t="shared" si="0"/>
        <v>水</v>
      </c>
      <c r="S12" s="83" t="str">
        <f t="shared" si="0"/>
        <v>木</v>
      </c>
      <c r="T12" s="83" t="str">
        <f t="shared" si="0"/>
        <v>金</v>
      </c>
      <c r="U12" s="83" t="str">
        <f t="shared" si="0"/>
        <v>土</v>
      </c>
      <c r="V12" s="84" t="str">
        <f t="shared" si="0"/>
        <v>日</v>
      </c>
      <c r="W12" s="82" t="str">
        <f t="shared" ref="W12" si="1">IF(W11=1,"日",IF(W11=2,"月",IF(W11=3,"火",IF(W11=4,"水",IF(W11=5,"木",IF(W11=6,"金","土"))))))</f>
        <v>月</v>
      </c>
      <c r="X12" s="83" t="str">
        <f t="shared" ref="X12" si="2">IF(X11=1,"日",IF(X11=2,"月",IF(X11=3,"火",IF(X11=4,"水",IF(X11=5,"木",IF(X11=6,"金","土"))))))</f>
        <v>火</v>
      </c>
      <c r="Y12" s="83" t="str">
        <f t="shared" ref="Y12" si="3">IF(Y11=1,"日",IF(Y11=2,"月",IF(Y11=3,"火",IF(Y11=4,"水",IF(Y11=5,"木",IF(Y11=6,"金","土"))))))</f>
        <v>水</v>
      </c>
      <c r="Z12" s="83" t="str">
        <f t="shared" ref="Z12" si="4">IF(Z11=1,"日",IF(Z11=2,"月",IF(Z11=3,"火",IF(Z11=4,"水",IF(Z11=5,"木",IF(Z11=6,"金","土"))))))</f>
        <v>木</v>
      </c>
      <c r="AA12" s="83" t="str">
        <f t="shared" ref="AA12" si="5">IF(AA11=1,"日",IF(AA11=2,"月",IF(AA11=3,"火",IF(AA11=4,"水",IF(AA11=5,"木",IF(AA11=6,"金","土"))))))</f>
        <v>金</v>
      </c>
      <c r="AB12" s="83" t="str">
        <f t="shared" ref="AB12" si="6">IF(AB11=1,"日",IF(AB11=2,"月",IF(AB11=3,"火",IF(AB11=4,"水",IF(AB11=5,"木",IF(AB11=6,"金","土"))))))</f>
        <v>土</v>
      </c>
      <c r="AC12" s="84" t="str">
        <f t="shared" ref="AC12" si="7">IF(AC11=1,"日",IF(AC11=2,"月",IF(AC11=3,"火",IF(AC11=4,"水",IF(AC11=5,"木",IF(AC11=6,"金","土"))))))</f>
        <v>日</v>
      </c>
      <c r="AD12" s="82" t="str">
        <f t="shared" ref="AD12" si="8">IF(AD11=1,"日",IF(AD11=2,"月",IF(AD11=3,"火",IF(AD11=4,"水",IF(AD11=5,"木",IF(AD11=6,"金","土"))))))</f>
        <v>月</v>
      </c>
      <c r="AE12" s="83" t="str">
        <f t="shared" ref="AE12" si="9">IF(AE11=1,"日",IF(AE11=2,"月",IF(AE11=3,"火",IF(AE11=4,"水",IF(AE11=5,"木",IF(AE11=6,"金","土"))))))</f>
        <v>火</v>
      </c>
      <c r="AF12" s="83" t="str">
        <f t="shared" ref="AF12" si="10">IF(AF11=1,"日",IF(AF11=2,"月",IF(AF11=3,"火",IF(AF11=4,"水",IF(AF11=5,"木",IF(AF11=6,"金","土"))))))</f>
        <v>水</v>
      </c>
      <c r="AG12" s="83" t="str">
        <f t="shared" ref="AG12" si="11">IF(AG11=1,"日",IF(AG11=2,"月",IF(AG11=3,"火",IF(AG11=4,"水",IF(AG11=5,"木",IF(AG11=6,"金","土"))))))</f>
        <v>木</v>
      </c>
      <c r="AH12" s="83" t="str">
        <f t="shared" ref="AH12" si="12">IF(AH11=1,"日",IF(AH11=2,"月",IF(AH11=3,"火",IF(AH11=4,"水",IF(AH11=5,"木",IF(AH11=6,"金","土"))))))</f>
        <v>金</v>
      </c>
      <c r="AI12" s="83" t="str">
        <f t="shared" ref="AI12" si="13">IF(AI11=1,"日",IF(AI11=2,"月",IF(AI11=3,"火",IF(AI11=4,"水",IF(AI11=5,"木",IF(AI11=6,"金","土"))))))</f>
        <v>土</v>
      </c>
      <c r="AJ12" s="84" t="str">
        <f t="shared" ref="AJ12" si="14">IF(AJ11=1,"日",IF(AJ11=2,"月",IF(AJ11=3,"火",IF(AJ11=4,"水",IF(AJ11=5,"木",IF(AJ11=6,"金","土"))))))</f>
        <v>日</v>
      </c>
      <c r="AK12" s="82" t="str">
        <f t="shared" ref="AK12" si="15">IF(AK11=1,"日",IF(AK11=2,"月",IF(AK11=3,"火",IF(AK11=4,"水",IF(AK11=5,"木",IF(AK11=6,"金","土"))))))</f>
        <v>月</v>
      </c>
      <c r="AL12" s="83" t="str">
        <f t="shared" ref="AL12" si="16">IF(AL11=1,"日",IF(AL11=2,"月",IF(AL11=3,"火",IF(AL11=4,"水",IF(AL11=5,"木",IF(AL11=6,"金","土"))))))</f>
        <v>火</v>
      </c>
      <c r="AM12" s="83" t="str">
        <f t="shared" ref="AM12" si="17">IF(AM11=1,"日",IF(AM11=2,"月",IF(AM11=3,"火",IF(AM11=4,"水",IF(AM11=5,"木",IF(AM11=6,"金","土"))))))</f>
        <v>水</v>
      </c>
      <c r="AN12" s="83" t="str">
        <f t="shared" ref="AN12" si="18">IF(AN11=1,"日",IF(AN11=2,"月",IF(AN11=3,"火",IF(AN11=4,"水",IF(AN11=5,"木",IF(AN11=6,"金","土"))))))</f>
        <v>木</v>
      </c>
      <c r="AO12" s="83" t="str">
        <f t="shared" ref="AO12" si="19">IF(AO11=1,"日",IF(AO11=2,"月",IF(AO11=3,"火",IF(AO11=4,"水",IF(AO11=5,"木",IF(AO11=6,"金","土"))))))</f>
        <v>金</v>
      </c>
      <c r="AP12" s="83" t="str">
        <f t="shared" ref="AP12" si="20">IF(AP11=1,"日",IF(AP11=2,"月",IF(AP11=3,"火",IF(AP11=4,"水",IF(AP11=5,"木",IF(AP11=6,"金","土"))))))</f>
        <v>土</v>
      </c>
      <c r="AQ12" s="84" t="str">
        <f t="shared" ref="AQ12" si="21">IF(AQ11=1,"日",IF(AQ11=2,"月",IF(AQ11=3,"火",IF(AQ11=4,"水",IF(AQ11=5,"木",IF(AQ11=6,"金","土"))))))</f>
        <v>日</v>
      </c>
      <c r="AR12" s="83" t="str">
        <f>IF(AR11=1,"日",IF(AR11=2,"月",IF(AR11=3,"火",IF(AR11=4,"水",IF(AR11=5,"木",IF(AR11=6,"金",IF(AR11=0,"","土")))))))</f>
        <v>月</v>
      </c>
      <c r="AS12" s="83" t="str">
        <f>IF(AS11=1,"日",IF(AS11=2,"月",IF(AS11=3,"火",IF(AS11=4,"水",IF(AS11=5,"木",IF(AS11=6,"金",IF(AS11=0,"","土")))))))</f>
        <v>火</v>
      </c>
      <c r="AT12" s="86" t="str">
        <f>IF(AT11=1,"日",IF(AT11=2,"月",IF(AT11=3,"火",IF(AT11=4,"水",IF(AT11=5,"木",IF(AT11=6,"金",IF(AT11=0,"","土")))))))</f>
        <v/>
      </c>
      <c r="AU12" s="224"/>
      <c r="AV12" s="225"/>
      <c r="AW12" s="224"/>
      <c r="AX12" s="225"/>
      <c r="AY12" s="217"/>
      <c r="AZ12" s="217"/>
      <c r="BA12" s="217"/>
      <c r="BB12" s="217"/>
      <c r="BC12" s="217"/>
      <c r="BD12" s="217"/>
      <c r="BE12" s="143"/>
    </row>
    <row r="13" spans="1:57" ht="39.950000000000003" customHeight="1" x14ac:dyDescent="0.4">
      <c r="A13" s="63"/>
      <c r="B13" s="76">
        <v>1</v>
      </c>
      <c r="C13" s="175"/>
      <c r="D13" s="176"/>
      <c r="E13" s="177"/>
      <c r="F13" s="178"/>
      <c r="G13" s="177"/>
      <c r="H13" s="179"/>
      <c r="I13" s="179"/>
      <c r="J13" s="179"/>
      <c r="K13" s="178"/>
      <c r="L13" s="180"/>
      <c r="M13" s="181"/>
      <c r="N13" s="181"/>
      <c r="O13" s="182"/>
      <c r="P13" s="118"/>
      <c r="Q13" s="119"/>
      <c r="R13" s="119"/>
      <c r="S13" s="119"/>
      <c r="T13" s="119"/>
      <c r="U13" s="119"/>
      <c r="V13" s="120"/>
      <c r="W13" s="118"/>
      <c r="X13" s="119"/>
      <c r="Y13" s="119"/>
      <c r="Z13" s="119"/>
      <c r="AA13" s="119"/>
      <c r="AB13" s="119"/>
      <c r="AC13" s="120"/>
      <c r="AD13" s="118"/>
      <c r="AE13" s="119"/>
      <c r="AF13" s="119"/>
      <c r="AG13" s="119"/>
      <c r="AH13" s="119"/>
      <c r="AI13" s="119"/>
      <c r="AJ13" s="120"/>
      <c r="AK13" s="118"/>
      <c r="AL13" s="119"/>
      <c r="AM13" s="119"/>
      <c r="AN13" s="119"/>
      <c r="AO13" s="119"/>
      <c r="AP13" s="119"/>
      <c r="AQ13" s="120"/>
      <c r="AR13" s="118"/>
      <c r="AS13" s="119"/>
      <c r="AT13" s="120"/>
      <c r="AU13" s="194">
        <f>IF($AZ$3="４週",SUM(P13:AQ13),IF($AZ$3="暦月",SUM(P13:AT13),""))</f>
        <v>0</v>
      </c>
      <c r="AV13" s="195"/>
      <c r="AW13" s="196">
        <f t="shared" ref="AW13:AW30" si="22">IF($AZ$3="４週",AU13/4,IF($AZ$3="暦月",AU13/($AZ$6/7),""))</f>
        <v>0</v>
      </c>
      <c r="AX13" s="197"/>
      <c r="AY13" s="150"/>
      <c r="AZ13" s="151"/>
      <c r="BA13" s="151"/>
      <c r="BB13" s="151"/>
      <c r="BC13" s="151"/>
      <c r="BD13" s="152"/>
      <c r="BE13" s="139"/>
    </row>
    <row r="14" spans="1:57" ht="39.950000000000003" customHeight="1" x14ac:dyDescent="0.4">
      <c r="A14" s="63"/>
      <c r="B14" s="77">
        <f t="shared" ref="B14:B30" si="23">B13+1</f>
        <v>2</v>
      </c>
      <c r="C14" s="153"/>
      <c r="D14" s="154"/>
      <c r="E14" s="155"/>
      <c r="F14" s="156"/>
      <c r="G14" s="155"/>
      <c r="H14" s="157"/>
      <c r="I14" s="157"/>
      <c r="J14" s="157"/>
      <c r="K14" s="156"/>
      <c r="L14" s="158"/>
      <c r="M14" s="159"/>
      <c r="N14" s="159"/>
      <c r="O14" s="160"/>
      <c r="P14" s="121"/>
      <c r="Q14" s="122"/>
      <c r="R14" s="122"/>
      <c r="S14" s="122"/>
      <c r="T14" s="122"/>
      <c r="U14" s="122"/>
      <c r="V14" s="123"/>
      <c r="W14" s="121"/>
      <c r="X14" s="122"/>
      <c r="Y14" s="122"/>
      <c r="Z14" s="122"/>
      <c r="AA14" s="122"/>
      <c r="AB14" s="122"/>
      <c r="AC14" s="123"/>
      <c r="AD14" s="121"/>
      <c r="AE14" s="122"/>
      <c r="AF14" s="122"/>
      <c r="AG14" s="122"/>
      <c r="AH14" s="122"/>
      <c r="AI14" s="122"/>
      <c r="AJ14" s="123"/>
      <c r="AK14" s="121"/>
      <c r="AL14" s="122"/>
      <c r="AM14" s="122"/>
      <c r="AN14" s="122"/>
      <c r="AO14" s="122"/>
      <c r="AP14" s="122"/>
      <c r="AQ14" s="123"/>
      <c r="AR14" s="121"/>
      <c r="AS14" s="122"/>
      <c r="AT14" s="123"/>
      <c r="AU14" s="183">
        <f>IF($AZ$3="４週",SUM(P14:AQ14),IF($AZ$3="暦月",SUM(P14:AT14),""))</f>
        <v>0</v>
      </c>
      <c r="AV14" s="184"/>
      <c r="AW14" s="169">
        <f t="shared" si="22"/>
        <v>0</v>
      </c>
      <c r="AX14" s="170"/>
      <c r="AY14" s="144"/>
      <c r="AZ14" s="145"/>
      <c r="BA14" s="145"/>
      <c r="BB14" s="145"/>
      <c r="BC14" s="145"/>
      <c r="BD14" s="146"/>
      <c r="BE14" s="140"/>
    </row>
    <row r="15" spans="1:57" ht="39.950000000000003" customHeight="1" x14ac:dyDescent="0.4">
      <c r="A15" s="63"/>
      <c r="B15" s="77">
        <f t="shared" si="23"/>
        <v>3</v>
      </c>
      <c r="C15" s="153"/>
      <c r="D15" s="154"/>
      <c r="E15" s="155"/>
      <c r="F15" s="156"/>
      <c r="G15" s="155"/>
      <c r="H15" s="157"/>
      <c r="I15" s="157"/>
      <c r="J15" s="157"/>
      <c r="K15" s="156"/>
      <c r="L15" s="158"/>
      <c r="M15" s="159"/>
      <c r="N15" s="159"/>
      <c r="O15" s="160"/>
      <c r="P15" s="121"/>
      <c r="Q15" s="122"/>
      <c r="R15" s="122"/>
      <c r="S15" s="122"/>
      <c r="T15" s="122"/>
      <c r="U15" s="122"/>
      <c r="V15" s="123"/>
      <c r="W15" s="121"/>
      <c r="X15" s="122"/>
      <c r="Y15" s="122"/>
      <c r="Z15" s="122"/>
      <c r="AA15" s="122"/>
      <c r="AB15" s="122"/>
      <c r="AC15" s="123"/>
      <c r="AD15" s="121"/>
      <c r="AE15" s="122"/>
      <c r="AF15" s="122"/>
      <c r="AG15" s="122"/>
      <c r="AH15" s="122"/>
      <c r="AI15" s="122"/>
      <c r="AJ15" s="123"/>
      <c r="AK15" s="121"/>
      <c r="AL15" s="122"/>
      <c r="AM15" s="122"/>
      <c r="AN15" s="122"/>
      <c r="AO15" s="122"/>
      <c r="AP15" s="122"/>
      <c r="AQ15" s="123"/>
      <c r="AR15" s="121"/>
      <c r="AS15" s="122"/>
      <c r="AT15" s="123"/>
      <c r="AU15" s="183">
        <f>IF($AZ$3="４週",SUM(P15:AQ15),IF($AZ$3="暦月",SUM(P15:AT15),""))</f>
        <v>0</v>
      </c>
      <c r="AV15" s="184"/>
      <c r="AW15" s="169">
        <f t="shared" si="22"/>
        <v>0</v>
      </c>
      <c r="AX15" s="170"/>
      <c r="AY15" s="144"/>
      <c r="AZ15" s="145"/>
      <c r="BA15" s="145"/>
      <c r="BB15" s="145"/>
      <c r="BC15" s="145"/>
      <c r="BD15" s="146"/>
      <c r="BE15" s="140"/>
    </row>
    <row r="16" spans="1:57" ht="39.950000000000003" customHeight="1" x14ac:dyDescent="0.4">
      <c r="A16" s="63"/>
      <c r="B16" s="77">
        <f t="shared" si="23"/>
        <v>4</v>
      </c>
      <c r="C16" s="153"/>
      <c r="D16" s="154"/>
      <c r="E16" s="155"/>
      <c r="F16" s="156"/>
      <c r="G16" s="155"/>
      <c r="H16" s="157"/>
      <c r="I16" s="157"/>
      <c r="J16" s="157"/>
      <c r="K16" s="156"/>
      <c r="L16" s="158"/>
      <c r="M16" s="159"/>
      <c r="N16" s="159"/>
      <c r="O16" s="160"/>
      <c r="P16" s="121"/>
      <c r="Q16" s="122"/>
      <c r="R16" s="122"/>
      <c r="S16" s="122"/>
      <c r="T16" s="122"/>
      <c r="U16" s="122"/>
      <c r="V16" s="123"/>
      <c r="W16" s="121"/>
      <c r="X16" s="122"/>
      <c r="Y16" s="122"/>
      <c r="Z16" s="122"/>
      <c r="AA16" s="122"/>
      <c r="AB16" s="122"/>
      <c r="AC16" s="123"/>
      <c r="AD16" s="121"/>
      <c r="AE16" s="122"/>
      <c r="AF16" s="122"/>
      <c r="AG16" s="122"/>
      <c r="AH16" s="122"/>
      <c r="AI16" s="122"/>
      <c r="AJ16" s="123"/>
      <c r="AK16" s="121"/>
      <c r="AL16" s="122"/>
      <c r="AM16" s="122"/>
      <c r="AN16" s="122"/>
      <c r="AO16" s="122"/>
      <c r="AP16" s="122"/>
      <c r="AQ16" s="123"/>
      <c r="AR16" s="121"/>
      <c r="AS16" s="122"/>
      <c r="AT16" s="123"/>
      <c r="AU16" s="183">
        <f>IF($AZ$3="４週",SUM(P16:AQ16),IF($AZ$3="暦月",SUM(P16:AT16),""))</f>
        <v>0</v>
      </c>
      <c r="AV16" s="184"/>
      <c r="AW16" s="169">
        <f t="shared" si="22"/>
        <v>0</v>
      </c>
      <c r="AX16" s="170"/>
      <c r="AY16" s="144"/>
      <c r="AZ16" s="145"/>
      <c r="BA16" s="145"/>
      <c r="BB16" s="145"/>
      <c r="BC16" s="145"/>
      <c r="BD16" s="146"/>
      <c r="BE16" s="140"/>
    </row>
    <row r="17" spans="1:57" ht="39.950000000000003" customHeight="1" x14ac:dyDescent="0.4">
      <c r="A17" s="63"/>
      <c r="B17" s="77">
        <f t="shared" si="23"/>
        <v>5</v>
      </c>
      <c r="C17" s="153"/>
      <c r="D17" s="154"/>
      <c r="E17" s="155"/>
      <c r="F17" s="156"/>
      <c r="G17" s="155"/>
      <c r="H17" s="157"/>
      <c r="I17" s="157"/>
      <c r="J17" s="157"/>
      <c r="K17" s="156"/>
      <c r="L17" s="158"/>
      <c r="M17" s="159"/>
      <c r="N17" s="159"/>
      <c r="O17" s="160"/>
      <c r="P17" s="121"/>
      <c r="Q17" s="122"/>
      <c r="R17" s="122"/>
      <c r="S17" s="122"/>
      <c r="T17" s="122"/>
      <c r="U17" s="122"/>
      <c r="V17" s="123"/>
      <c r="W17" s="121"/>
      <c r="X17" s="122"/>
      <c r="Y17" s="122"/>
      <c r="Z17" s="122"/>
      <c r="AA17" s="122"/>
      <c r="AB17" s="122"/>
      <c r="AC17" s="123"/>
      <c r="AD17" s="121"/>
      <c r="AE17" s="122"/>
      <c r="AF17" s="122"/>
      <c r="AG17" s="122"/>
      <c r="AH17" s="122"/>
      <c r="AI17" s="122"/>
      <c r="AJ17" s="123"/>
      <c r="AK17" s="121"/>
      <c r="AL17" s="122"/>
      <c r="AM17" s="122"/>
      <c r="AN17" s="122"/>
      <c r="AO17" s="122"/>
      <c r="AP17" s="122"/>
      <c r="AQ17" s="123"/>
      <c r="AR17" s="121"/>
      <c r="AS17" s="122"/>
      <c r="AT17" s="123"/>
      <c r="AU17" s="183">
        <f t="shared" ref="AU17:AU30" si="24">IF($AZ$3="４週",SUM(P17:AQ17),IF($AZ$3="暦月",SUM(P17:AT17),""))</f>
        <v>0</v>
      </c>
      <c r="AV17" s="184"/>
      <c r="AW17" s="169">
        <f t="shared" si="22"/>
        <v>0</v>
      </c>
      <c r="AX17" s="170"/>
      <c r="AY17" s="144"/>
      <c r="AZ17" s="145"/>
      <c r="BA17" s="145"/>
      <c r="BB17" s="145"/>
      <c r="BC17" s="145"/>
      <c r="BD17" s="146"/>
      <c r="BE17" s="140"/>
    </row>
    <row r="18" spans="1:57" ht="39.950000000000003" customHeight="1" x14ac:dyDescent="0.4">
      <c r="A18" s="63"/>
      <c r="B18" s="77">
        <f t="shared" si="23"/>
        <v>6</v>
      </c>
      <c r="C18" s="153"/>
      <c r="D18" s="154"/>
      <c r="E18" s="155"/>
      <c r="F18" s="156"/>
      <c r="G18" s="155"/>
      <c r="H18" s="157"/>
      <c r="I18" s="157"/>
      <c r="J18" s="157"/>
      <c r="K18" s="156"/>
      <c r="L18" s="158"/>
      <c r="M18" s="159"/>
      <c r="N18" s="159"/>
      <c r="O18" s="160"/>
      <c r="P18" s="121"/>
      <c r="Q18" s="122"/>
      <c r="R18" s="122"/>
      <c r="S18" s="122"/>
      <c r="T18" s="122"/>
      <c r="U18" s="122"/>
      <c r="V18" s="123"/>
      <c r="W18" s="121"/>
      <c r="X18" s="122"/>
      <c r="Y18" s="122"/>
      <c r="Z18" s="122"/>
      <c r="AA18" s="122"/>
      <c r="AB18" s="122"/>
      <c r="AC18" s="123"/>
      <c r="AD18" s="121"/>
      <c r="AE18" s="122"/>
      <c r="AF18" s="122"/>
      <c r="AG18" s="122"/>
      <c r="AH18" s="122"/>
      <c r="AI18" s="122"/>
      <c r="AJ18" s="123"/>
      <c r="AK18" s="121"/>
      <c r="AL18" s="122"/>
      <c r="AM18" s="122"/>
      <c r="AN18" s="122"/>
      <c r="AO18" s="122"/>
      <c r="AP18" s="122"/>
      <c r="AQ18" s="123"/>
      <c r="AR18" s="121"/>
      <c r="AS18" s="122"/>
      <c r="AT18" s="123"/>
      <c r="AU18" s="183">
        <f t="shared" si="24"/>
        <v>0</v>
      </c>
      <c r="AV18" s="184"/>
      <c r="AW18" s="169">
        <f t="shared" si="22"/>
        <v>0</v>
      </c>
      <c r="AX18" s="170"/>
      <c r="AY18" s="144"/>
      <c r="AZ18" s="145"/>
      <c r="BA18" s="145"/>
      <c r="BB18" s="145"/>
      <c r="BC18" s="145"/>
      <c r="BD18" s="146"/>
      <c r="BE18" s="140"/>
    </row>
    <row r="19" spans="1:57" ht="39.950000000000003" customHeight="1" x14ac:dyDescent="0.4">
      <c r="A19" s="63"/>
      <c r="B19" s="77">
        <f t="shared" si="23"/>
        <v>7</v>
      </c>
      <c r="C19" s="153"/>
      <c r="D19" s="154"/>
      <c r="E19" s="155"/>
      <c r="F19" s="156"/>
      <c r="G19" s="155"/>
      <c r="H19" s="157"/>
      <c r="I19" s="157"/>
      <c r="J19" s="157"/>
      <c r="K19" s="156"/>
      <c r="L19" s="158"/>
      <c r="M19" s="159"/>
      <c r="N19" s="159"/>
      <c r="O19" s="160"/>
      <c r="P19" s="121"/>
      <c r="Q19" s="122"/>
      <c r="R19" s="122"/>
      <c r="S19" s="122"/>
      <c r="T19" s="122"/>
      <c r="U19" s="122"/>
      <c r="V19" s="123"/>
      <c r="W19" s="121"/>
      <c r="X19" s="122"/>
      <c r="Y19" s="122"/>
      <c r="Z19" s="122"/>
      <c r="AA19" s="122"/>
      <c r="AB19" s="122"/>
      <c r="AC19" s="123"/>
      <c r="AD19" s="121"/>
      <c r="AE19" s="122"/>
      <c r="AF19" s="122"/>
      <c r="AG19" s="122"/>
      <c r="AH19" s="122"/>
      <c r="AI19" s="122"/>
      <c r="AJ19" s="123"/>
      <c r="AK19" s="121"/>
      <c r="AL19" s="122"/>
      <c r="AM19" s="122"/>
      <c r="AN19" s="122"/>
      <c r="AO19" s="122"/>
      <c r="AP19" s="122"/>
      <c r="AQ19" s="123"/>
      <c r="AR19" s="121"/>
      <c r="AS19" s="122"/>
      <c r="AT19" s="123"/>
      <c r="AU19" s="183">
        <f>IF($AZ$3="４週",SUM(P19:AQ19),IF($AZ$3="暦月",SUM(P19:AT19),""))</f>
        <v>0</v>
      </c>
      <c r="AV19" s="184"/>
      <c r="AW19" s="169">
        <f t="shared" si="22"/>
        <v>0</v>
      </c>
      <c r="AX19" s="170"/>
      <c r="AY19" s="144"/>
      <c r="AZ19" s="145"/>
      <c r="BA19" s="145"/>
      <c r="BB19" s="145"/>
      <c r="BC19" s="145"/>
      <c r="BD19" s="146"/>
      <c r="BE19" s="140"/>
    </row>
    <row r="20" spans="1:57" ht="39.950000000000003" customHeight="1" x14ac:dyDescent="0.4">
      <c r="A20" s="63"/>
      <c r="B20" s="77">
        <f t="shared" si="23"/>
        <v>8</v>
      </c>
      <c r="C20" s="153"/>
      <c r="D20" s="154"/>
      <c r="E20" s="155"/>
      <c r="F20" s="156"/>
      <c r="G20" s="155"/>
      <c r="H20" s="157"/>
      <c r="I20" s="157"/>
      <c r="J20" s="157"/>
      <c r="K20" s="156"/>
      <c r="L20" s="158"/>
      <c r="M20" s="159"/>
      <c r="N20" s="159"/>
      <c r="O20" s="160"/>
      <c r="P20" s="121"/>
      <c r="Q20" s="122"/>
      <c r="R20" s="122"/>
      <c r="S20" s="122"/>
      <c r="T20" s="122"/>
      <c r="U20" s="122"/>
      <c r="V20" s="123"/>
      <c r="W20" s="121"/>
      <c r="X20" s="122"/>
      <c r="Y20" s="122"/>
      <c r="Z20" s="122"/>
      <c r="AA20" s="122"/>
      <c r="AB20" s="122"/>
      <c r="AC20" s="123"/>
      <c r="AD20" s="121"/>
      <c r="AE20" s="122"/>
      <c r="AF20" s="122"/>
      <c r="AG20" s="122"/>
      <c r="AH20" s="122"/>
      <c r="AI20" s="122"/>
      <c r="AJ20" s="123"/>
      <c r="AK20" s="121"/>
      <c r="AL20" s="122"/>
      <c r="AM20" s="122"/>
      <c r="AN20" s="122"/>
      <c r="AO20" s="122"/>
      <c r="AP20" s="122"/>
      <c r="AQ20" s="123"/>
      <c r="AR20" s="121"/>
      <c r="AS20" s="122"/>
      <c r="AT20" s="123"/>
      <c r="AU20" s="183">
        <f t="shared" si="24"/>
        <v>0</v>
      </c>
      <c r="AV20" s="184"/>
      <c r="AW20" s="169">
        <f t="shared" si="22"/>
        <v>0</v>
      </c>
      <c r="AX20" s="170"/>
      <c r="AY20" s="144"/>
      <c r="AZ20" s="145"/>
      <c r="BA20" s="145"/>
      <c r="BB20" s="145"/>
      <c r="BC20" s="145"/>
      <c r="BD20" s="146"/>
      <c r="BE20" s="140"/>
    </row>
    <row r="21" spans="1:57" ht="39.950000000000003" customHeight="1" x14ac:dyDescent="0.4">
      <c r="A21" s="63"/>
      <c r="B21" s="77">
        <f t="shared" si="23"/>
        <v>9</v>
      </c>
      <c r="C21" s="153"/>
      <c r="D21" s="154"/>
      <c r="E21" s="155"/>
      <c r="F21" s="156"/>
      <c r="G21" s="155"/>
      <c r="H21" s="157"/>
      <c r="I21" s="157"/>
      <c r="J21" s="157"/>
      <c r="K21" s="156"/>
      <c r="L21" s="158"/>
      <c r="M21" s="159"/>
      <c r="N21" s="159"/>
      <c r="O21" s="160"/>
      <c r="P21" s="121"/>
      <c r="Q21" s="122"/>
      <c r="R21" s="122"/>
      <c r="S21" s="122"/>
      <c r="T21" s="122"/>
      <c r="U21" s="122"/>
      <c r="V21" s="123"/>
      <c r="W21" s="121"/>
      <c r="X21" s="122"/>
      <c r="Y21" s="122"/>
      <c r="Z21" s="122"/>
      <c r="AA21" s="122"/>
      <c r="AB21" s="122"/>
      <c r="AC21" s="123"/>
      <c r="AD21" s="121"/>
      <c r="AE21" s="122"/>
      <c r="AF21" s="122"/>
      <c r="AG21" s="122"/>
      <c r="AH21" s="122"/>
      <c r="AI21" s="122"/>
      <c r="AJ21" s="123"/>
      <c r="AK21" s="121"/>
      <c r="AL21" s="122"/>
      <c r="AM21" s="122"/>
      <c r="AN21" s="122"/>
      <c r="AO21" s="122"/>
      <c r="AP21" s="122"/>
      <c r="AQ21" s="123"/>
      <c r="AR21" s="121"/>
      <c r="AS21" s="122"/>
      <c r="AT21" s="123"/>
      <c r="AU21" s="183">
        <f t="shared" si="24"/>
        <v>0</v>
      </c>
      <c r="AV21" s="184"/>
      <c r="AW21" s="169">
        <f t="shared" si="22"/>
        <v>0</v>
      </c>
      <c r="AX21" s="170"/>
      <c r="AY21" s="144"/>
      <c r="AZ21" s="145"/>
      <c r="BA21" s="145"/>
      <c r="BB21" s="145"/>
      <c r="BC21" s="145"/>
      <c r="BD21" s="146"/>
      <c r="BE21" s="140"/>
    </row>
    <row r="22" spans="1:57" ht="39.950000000000003" customHeight="1" x14ac:dyDescent="0.4">
      <c r="A22" s="63"/>
      <c r="B22" s="77">
        <f t="shared" si="23"/>
        <v>10</v>
      </c>
      <c r="C22" s="153"/>
      <c r="D22" s="154"/>
      <c r="E22" s="155"/>
      <c r="F22" s="156"/>
      <c r="G22" s="155"/>
      <c r="H22" s="157"/>
      <c r="I22" s="157"/>
      <c r="J22" s="157"/>
      <c r="K22" s="156"/>
      <c r="L22" s="158"/>
      <c r="M22" s="159"/>
      <c r="N22" s="159"/>
      <c r="O22" s="160"/>
      <c r="P22" s="121"/>
      <c r="Q22" s="122"/>
      <c r="R22" s="122"/>
      <c r="S22" s="122"/>
      <c r="T22" s="122"/>
      <c r="U22" s="122"/>
      <c r="V22" s="123"/>
      <c r="W22" s="121"/>
      <c r="X22" s="122"/>
      <c r="Y22" s="122"/>
      <c r="Z22" s="122"/>
      <c r="AA22" s="122"/>
      <c r="AB22" s="122"/>
      <c r="AC22" s="123"/>
      <c r="AD22" s="121"/>
      <c r="AE22" s="122"/>
      <c r="AF22" s="122"/>
      <c r="AG22" s="122"/>
      <c r="AH22" s="122"/>
      <c r="AI22" s="122"/>
      <c r="AJ22" s="123"/>
      <c r="AK22" s="121"/>
      <c r="AL22" s="122"/>
      <c r="AM22" s="122"/>
      <c r="AN22" s="122"/>
      <c r="AO22" s="122"/>
      <c r="AP22" s="122"/>
      <c r="AQ22" s="123"/>
      <c r="AR22" s="121"/>
      <c r="AS22" s="122"/>
      <c r="AT22" s="123"/>
      <c r="AU22" s="183">
        <f t="shared" si="24"/>
        <v>0</v>
      </c>
      <c r="AV22" s="184"/>
      <c r="AW22" s="169">
        <f t="shared" si="22"/>
        <v>0</v>
      </c>
      <c r="AX22" s="170"/>
      <c r="AY22" s="144"/>
      <c r="AZ22" s="145"/>
      <c r="BA22" s="145"/>
      <c r="BB22" s="145"/>
      <c r="BC22" s="145"/>
      <c r="BD22" s="146"/>
      <c r="BE22" s="140"/>
    </row>
    <row r="23" spans="1:57" ht="39.950000000000003" customHeight="1" x14ac:dyDescent="0.4">
      <c r="A23" s="63"/>
      <c r="B23" s="77">
        <f t="shared" si="23"/>
        <v>11</v>
      </c>
      <c r="C23" s="153"/>
      <c r="D23" s="154"/>
      <c r="E23" s="155"/>
      <c r="F23" s="156"/>
      <c r="G23" s="155"/>
      <c r="H23" s="157"/>
      <c r="I23" s="157"/>
      <c r="J23" s="157"/>
      <c r="K23" s="156"/>
      <c r="L23" s="158"/>
      <c r="M23" s="159"/>
      <c r="N23" s="159"/>
      <c r="O23" s="160"/>
      <c r="P23" s="121"/>
      <c r="Q23" s="122"/>
      <c r="R23" s="122"/>
      <c r="S23" s="122"/>
      <c r="T23" s="122"/>
      <c r="U23" s="122"/>
      <c r="V23" s="123"/>
      <c r="W23" s="121"/>
      <c r="X23" s="122"/>
      <c r="Y23" s="122"/>
      <c r="Z23" s="122"/>
      <c r="AA23" s="122"/>
      <c r="AB23" s="122"/>
      <c r="AC23" s="123"/>
      <c r="AD23" s="121"/>
      <c r="AE23" s="122"/>
      <c r="AF23" s="122"/>
      <c r="AG23" s="122"/>
      <c r="AH23" s="122"/>
      <c r="AI23" s="122"/>
      <c r="AJ23" s="123"/>
      <c r="AK23" s="121"/>
      <c r="AL23" s="122"/>
      <c r="AM23" s="122"/>
      <c r="AN23" s="122"/>
      <c r="AO23" s="122"/>
      <c r="AP23" s="122"/>
      <c r="AQ23" s="123"/>
      <c r="AR23" s="121"/>
      <c r="AS23" s="122"/>
      <c r="AT23" s="123"/>
      <c r="AU23" s="183">
        <f t="shared" si="24"/>
        <v>0</v>
      </c>
      <c r="AV23" s="184"/>
      <c r="AW23" s="169">
        <f t="shared" si="22"/>
        <v>0</v>
      </c>
      <c r="AX23" s="170"/>
      <c r="AY23" s="144"/>
      <c r="AZ23" s="145"/>
      <c r="BA23" s="145"/>
      <c r="BB23" s="145"/>
      <c r="BC23" s="145"/>
      <c r="BD23" s="146"/>
      <c r="BE23" s="140"/>
    </row>
    <row r="24" spans="1:57" ht="39.950000000000003" customHeight="1" x14ac:dyDescent="0.4">
      <c r="A24" s="63"/>
      <c r="B24" s="77">
        <f t="shared" si="23"/>
        <v>12</v>
      </c>
      <c r="C24" s="153"/>
      <c r="D24" s="154"/>
      <c r="E24" s="155"/>
      <c r="F24" s="156"/>
      <c r="G24" s="155"/>
      <c r="H24" s="157"/>
      <c r="I24" s="157"/>
      <c r="J24" s="157"/>
      <c r="K24" s="156"/>
      <c r="L24" s="158"/>
      <c r="M24" s="159"/>
      <c r="N24" s="159"/>
      <c r="O24" s="160"/>
      <c r="P24" s="121"/>
      <c r="Q24" s="122"/>
      <c r="R24" s="122"/>
      <c r="S24" s="122"/>
      <c r="T24" s="122"/>
      <c r="U24" s="122"/>
      <c r="V24" s="123"/>
      <c r="W24" s="121"/>
      <c r="X24" s="122"/>
      <c r="Y24" s="122"/>
      <c r="Z24" s="122"/>
      <c r="AA24" s="122"/>
      <c r="AB24" s="122"/>
      <c r="AC24" s="123"/>
      <c r="AD24" s="121"/>
      <c r="AE24" s="122"/>
      <c r="AF24" s="122"/>
      <c r="AG24" s="122"/>
      <c r="AH24" s="122"/>
      <c r="AI24" s="122"/>
      <c r="AJ24" s="123"/>
      <c r="AK24" s="121"/>
      <c r="AL24" s="122"/>
      <c r="AM24" s="122"/>
      <c r="AN24" s="122"/>
      <c r="AO24" s="122"/>
      <c r="AP24" s="122"/>
      <c r="AQ24" s="123"/>
      <c r="AR24" s="121"/>
      <c r="AS24" s="122"/>
      <c r="AT24" s="123"/>
      <c r="AU24" s="183">
        <f t="shared" si="24"/>
        <v>0</v>
      </c>
      <c r="AV24" s="184"/>
      <c r="AW24" s="169">
        <f t="shared" si="22"/>
        <v>0</v>
      </c>
      <c r="AX24" s="170"/>
      <c r="AY24" s="144"/>
      <c r="AZ24" s="145"/>
      <c r="BA24" s="145"/>
      <c r="BB24" s="145"/>
      <c r="BC24" s="145"/>
      <c r="BD24" s="146"/>
      <c r="BE24" s="140"/>
    </row>
    <row r="25" spans="1:57" ht="39.950000000000003" customHeight="1" x14ac:dyDescent="0.4">
      <c r="A25" s="63"/>
      <c r="B25" s="77">
        <f t="shared" si="23"/>
        <v>13</v>
      </c>
      <c r="C25" s="153"/>
      <c r="D25" s="154"/>
      <c r="E25" s="155"/>
      <c r="F25" s="156"/>
      <c r="G25" s="155"/>
      <c r="H25" s="157"/>
      <c r="I25" s="157"/>
      <c r="J25" s="157"/>
      <c r="K25" s="156"/>
      <c r="L25" s="158"/>
      <c r="M25" s="159"/>
      <c r="N25" s="159"/>
      <c r="O25" s="160"/>
      <c r="P25" s="121"/>
      <c r="Q25" s="122"/>
      <c r="R25" s="122"/>
      <c r="S25" s="122"/>
      <c r="T25" s="122"/>
      <c r="U25" s="122"/>
      <c r="V25" s="123"/>
      <c r="W25" s="121"/>
      <c r="X25" s="122"/>
      <c r="Y25" s="122"/>
      <c r="Z25" s="122"/>
      <c r="AA25" s="122"/>
      <c r="AB25" s="122"/>
      <c r="AC25" s="123"/>
      <c r="AD25" s="121"/>
      <c r="AE25" s="122"/>
      <c r="AF25" s="122"/>
      <c r="AG25" s="122"/>
      <c r="AH25" s="122"/>
      <c r="AI25" s="122"/>
      <c r="AJ25" s="123"/>
      <c r="AK25" s="121"/>
      <c r="AL25" s="122"/>
      <c r="AM25" s="122"/>
      <c r="AN25" s="122"/>
      <c r="AO25" s="122"/>
      <c r="AP25" s="122"/>
      <c r="AQ25" s="123"/>
      <c r="AR25" s="121"/>
      <c r="AS25" s="122"/>
      <c r="AT25" s="123"/>
      <c r="AU25" s="183">
        <f t="shared" si="24"/>
        <v>0</v>
      </c>
      <c r="AV25" s="184"/>
      <c r="AW25" s="169">
        <f t="shared" si="22"/>
        <v>0</v>
      </c>
      <c r="AX25" s="170"/>
      <c r="AY25" s="144"/>
      <c r="AZ25" s="145"/>
      <c r="BA25" s="145"/>
      <c r="BB25" s="145"/>
      <c r="BC25" s="145"/>
      <c r="BD25" s="146"/>
      <c r="BE25" s="140"/>
    </row>
    <row r="26" spans="1:57" ht="39.950000000000003" customHeight="1" x14ac:dyDescent="0.4">
      <c r="A26" s="63"/>
      <c r="B26" s="77">
        <f t="shared" si="23"/>
        <v>14</v>
      </c>
      <c r="C26" s="153"/>
      <c r="D26" s="154"/>
      <c r="E26" s="155"/>
      <c r="F26" s="156"/>
      <c r="G26" s="155"/>
      <c r="H26" s="157"/>
      <c r="I26" s="157"/>
      <c r="J26" s="157"/>
      <c r="K26" s="156"/>
      <c r="L26" s="158"/>
      <c r="M26" s="159"/>
      <c r="N26" s="159"/>
      <c r="O26" s="160"/>
      <c r="P26" s="121"/>
      <c r="Q26" s="122"/>
      <c r="R26" s="122"/>
      <c r="S26" s="122"/>
      <c r="T26" s="122"/>
      <c r="U26" s="122"/>
      <c r="V26" s="123"/>
      <c r="W26" s="121"/>
      <c r="X26" s="122"/>
      <c r="Y26" s="122"/>
      <c r="Z26" s="122"/>
      <c r="AA26" s="122"/>
      <c r="AB26" s="122"/>
      <c r="AC26" s="123"/>
      <c r="AD26" s="121"/>
      <c r="AE26" s="122"/>
      <c r="AF26" s="122"/>
      <c r="AG26" s="122"/>
      <c r="AH26" s="122"/>
      <c r="AI26" s="122"/>
      <c r="AJ26" s="123"/>
      <c r="AK26" s="121"/>
      <c r="AL26" s="122"/>
      <c r="AM26" s="122"/>
      <c r="AN26" s="122"/>
      <c r="AO26" s="122"/>
      <c r="AP26" s="122"/>
      <c r="AQ26" s="123"/>
      <c r="AR26" s="121"/>
      <c r="AS26" s="122"/>
      <c r="AT26" s="123"/>
      <c r="AU26" s="183">
        <f t="shared" si="24"/>
        <v>0</v>
      </c>
      <c r="AV26" s="184"/>
      <c r="AW26" s="169">
        <f t="shared" si="22"/>
        <v>0</v>
      </c>
      <c r="AX26" s="170"/>
      <c r="AY26" s="144"/>
      <c r="AZ26" s="145"/>
      <c r="BA26" s="145"/>
      <c r="BB26" s="145"/>
      <c r="BC26" s="145"/>
      <c r="BD26" s="146"/>
      <c r="BE26" s="140"/>
    </row>
    <row r="27" spans="1:57" ht="39.950000000000003" customHeight="1" x14ac:dyDescent="0.4">
      <c r="A27" s="63"/>
      <c r="B27" s="77">
        <f t="shared" si="23"/>
        <v>15</v>
      </c>
      <c r="C27" s="153"/>
      <c r="D27" s="154"/>
      <c r="E27" s="155"/>
      <c r="F27" s="156"/>
      <c r="G27" s="155"/>
      <c r="H27" s="157"/>
      <c r="I27" s="157"/>
      <c r="J27" s="157"/>
      <c r="K27" s="156"/>
      <c r="L27" s="158"/>
      <c r="M27" s="159"/>
      <c r="N27" s="159"/>
      <c r="O27" s="160"/>
      <c r="P27" s="121"/>
      <c r="Q27" s="122"/>
      <c r="R27" s="122"/>
      <c r="S27" s="122"/>
      <c r="T27" s="122"/>
      <c r="U27" s="122"/>
      <c r="V27" s="123"/>
      <c r="W27" s="121"/>
      <c r="X27" s="122"/>
      <c r="Y27" s="122"/>
      <c r="Z27" s="122"/>
      <c r="AA27" s="122"/>
      <c r="AB27" s="122"/>
      <c r="AC27" s="123"/>
      <c r="AD27" s="121"/>
      <c r="AE27" s="122"/>
      <c r="AF27" s="122"/>
      <c r="AG27" s="122"/>
      <c r="AH27" s="122"/>
      <c r="AI27" s="122"/>
      <c r="AJ27" s="123"/>
      <c r="AK27" s="121"/>
      <c r="AL27" s="122"/>
      <c r="AM27" s="122"/>
      <c r="AN27" s="122"/>
      <c r="AO27" s="122"/>
      <c r="AP27" s="122"/>
      <c r="AQ27" s="123"/>
      <c r="AR27" s="121"/>
      <c r="AS27" s="122"/>
      <c r="AT27" s="123"/>
      <c r="AU27" s="183">
        <f t="shared" si="24"/>
        <v>0</v>
      </c>
      <c r="AV27" s="184"/>
      <c r="AW27" s="169">
        <f t="shared" si="22"/>
        <v>0</v>
      </c>
      <c r="AX27" s="170"/>
      <c r="AY27" s="144"/>
      <c r="AZ27" s="145"/>
      <c r="BA27" s="145"/>
      <c r="BB27" s="145"/>
      <c r="BC27" s="145"/>
      <c r="BD27" s="146"/>
      <c r="BE27" s="140"/>
    </row>
    <row r="28" spans="1:57" ht="39.950000000000003" customHeight="1" x14ac:dyDescent="0.4">
      <c r="A28" s="63"/>
      <c r="B28" s="77">
        <f t="shared" si="23"/>
        <v>16</v>
      </c>
      <c r="C28" s="153"/>
      <c r="D28" s="154"/>
      <c r="E28" s="155"/>
      <c r="F28" s="156"/>
      <c r="G28" s="155"/>
      <c r="H28" s="157"/>
      <c r="I28" s="157"/>
      <c r="J28" s="157"/>
      <c r="K28" s="156"/>
      <c r="L28" s="158"/>
      <c r="M28" s="159"/>
      <c r="N28" s="159"/>
      <c r="O28" s="160"/>
      <c r="P28" s="121"/>
      <c r="Q28" s="122"/>
      <c r="R28" s="122"/>
      <c r="S28" s="122"/>
      <c r="T28" s="122"/>
      <c r="U28" s="122"/>
      <c r="V28" s="123"/>
      <c r="W28" s="121"/>
      <c r="X28" s="122"/>
      <c r="Y28" s="122"/>
      <c r="Z28" s="122"/>
      <c r="AA28" s="122"/>
      <c r="AB28" s="122"/>
      <c r="AC28" s="123"/>
      <c r="AD28" s="121"/>
      <c r="AE28" s="122"/>
      <c r="AF28" s="122"/>
      <c r="AG28" s="122"/>
      <c r="AH28" s="122"/>
      <c r="AI28" s="122"/>
      <c r="AJ28" s="123"/>
      <c r="AK28" s="121"/>
      <c r="AL28" s="122"/>
      <c r="AM28" s="122"/>
      <c r="AN28" s="122"/>
      <c r="AO28" s="122"/>
      <c r="AP28" s="122"/>
      <c r="AQ28" s="123"/>
      <c r="AR28" s="121"/>
      <c r="AS28" s="122"/>
      <c r="AT28" s="123"/>
      <c r="AU28" s="183">
        <f t="shared" si="24"/>
        <v>0</v>
      </c>
      <c r="AV28" s="184"/>
      <c r="AW28" s="169">
        <f t="shared" si="22"/>
        <v>0</v>
      </c>
      <c r="AX28" s="170"/>
      <c r="AY28" s="144"/>
      <c r="AZ28" s="145"/>
      <c r="BA28" s="145"/>
      <c r="BB28" s="145"/>
      <c r="BC28" s="145"/>
      <c r="BD28" s="146"/>
      <c r="BE28" s="140"/>
    </row>
    <row r="29" spans="1:57" ht="39.950000000000003" customHeight="1" x14ac:dyDescent="0.4">
      <c r="A29" s="63"/>
      <c r="B29" s="77">
        <f t="shared" si="23"/>
        <v>17</v>
      </c>
      <c r="C29" s="153"/>
      <c r="D29" s="154"/>
      <c r="E29" s="155"/>
      <c r="F29" s="156"/>
      <c r="G29" s="155"/>
      <c r="H29" s="157"/>
      <c r="I29" s="157"/>
      <c r="J29" s="157"/>
      <c r="K29" s="156"/>
      <c r="L29" s="158"/>
      <c r="M29" s="159"/>
      <c r="N29" s="159"/>
      <c r="O29" s="160"/>
      <c r="P29" s="121"/>
      <c r="Q29" s="122"/>
      <c r="R29" s="122"/>
      <c r="S29" s="122"/>
      <c r="T29" s="122"/>
      <c r="U29" s="122"/>
      <c r="V29" s="123"/>
      <c r="W29" s="121"/>
      <c r="X29" s="122"/>
      <c r="Y29" s="122"/>
      <c r="Z29" s="122"/>
      <c r="AA29" s="122"/>
      <c r="AB29" s="122"/>
      <c r="AC29" s="123"/>
      <c r="AD29" s="121"/>
      <c r="AE29" s="122"/>
      <c r="AF29" s="122"/>
      <c r="AG29" s="122"/>
      <c r="AH29" s="122"/>
      <c r="AI29" s="122"/>
      <c r="AJ29" s="123"/>
      <c r="AK29" s="121"/>
      <c r="AL29" s="122"/>
      <c r="AM29" s="122"/>
      <c r="AN29" s="122"/>
      <c r="AO29" s="122"/>
      <c r="AP29" s="122"/>
      <c r="AQ29" s="123"/>
      <c r="AR29" s="121"/>
      <c r="AS29" s="122"/>
      <c r="AT29" s="123"/>
      <c r="AU29" s="183">
        <f t="shared" si="24"/>
        <v>0</v>
      </c>
      <c r="AV29" s="184"/>
      <c r="AW29" s="169">
        <f t="shared" si="22"/>
        <v>0</v>
      </c>
      <c r="AX29" s="170"/>
      <c r="AY29" s="144"/>
      <c r="AZ29" s="145"/>
      <c r="BA29" s="145"/>
      <c r="BB29" s="145"/>
      <c r="BC29" s="145"/>
      <c r="BD29" s="146"/>
      <c r="BE29" s="140"/>
    </row>
    <row r="30" spans="1:57" ht="39.950000000000003" customHeight="1" thickBot="1" x14ac:dyDescent="0.45">
      <c r="A30" s="63"/>
      <c r="B30" s="78">
        <f t="shared" si="23"/>
        <v>18</v>
      </c>
      <c r="C30" s="161"/>
      <c r="D30" s="162"/>
      <c r="E30" s="163"/>
      <c r="F30" s="164"/>
      <c r="G30" s="163"/>
      <c r="H30" s="165"/>
      <c r="I30" s="165"/>
      <c r="J30" s="165"/>
      <c r="K30" s="164"/>
      <c r="L30" s="166"/>
      <c r="M30" s="167"/>
      <c r="N30" s="167"/>
      <c r="O30" s="168"/>
      <c r="P30" s="124"/>
      <c r="Q30" s="125"/>
      <c r="R30" s="125"/>
      <c r="S30" s="125"/>
      <c r="T30" s="125"/>
      <c r="U30" s="125"/>
      <c r="V30" s="126"/>
      <c r="W30" s="124"/>
      <c r="X30" s="125"/>
      <c r="Y30" s="125"/>
      <c r="Z30" s="125"/>
      <c r="AA30" s="125"/>
      <c r="AB30" s="125"/>
      <c r="AC30" s="126"/>
      <c r="AD30" s="124"/>
      <c r="AE30" s="125"/>
      <c r="AF30" s="125"/>
      <c r="AG30" s="125"/>
      <c r="AH30" s="125"/>
      <c r="AI30" s="125"/>
      <c r="AJ30" s="126"/>
      <c r="AK30" s="124"/>
      <c r="AL30" s="125"/>
      <c r="AM30" s="125"/>
      <c r="AN30" s="125"/>
      <c r="AO30" s="125"/>
      <c r="AP30" s="125"/>
      <c r="AQ30" s="126"/>
      <c r="AR30" s="124"/>
      <c r="AS30" s="125"/>
      <c r="AT30" s="126"/>
      <c r="AU30" s="171">
        <f t="shared" si="24"/>
        <v>0</v>
      </c>
      <c r="AV30" s="172"/>
      <c r="AW30" s="173">
        <f t="shared" si="22"/>
        <v>0</v>
      </c>
      <c r="AX30" s="174"/>
      <c r="AY30" s="147"/>
      <c r="AZ30" s="148"/>
      <c r="BA30" s="148"/>
      <c r="BB30" s="148"/>
      <c r="BC30" s="148"/>
      <c r="BD30" s="149"/>
      <c r="BE30" s="141"/>
    </row>
    <row r="31" spans="1:57" ht="20.25" customHeight="1" x14ac:dyDescent="0.4">
      <c r="A31" s="63"/>
      <c r="B31" s="63"/>
      <c r="C31" s="67"/>
      <c r="D31" s="68"/>
      <c r="E31" s="69"/>
      <c r="F31" s="65"/>
      <c r="G31" s="65"/>
      <c r="H31" s="65"/>
      <c r="I31" s="65"/>
      <c r="J31" s="65"/>
      <c r="K31" s="65"/>
      <c r="L31" s="65"/>
      <c r="M31" s="65"/>
      <c r="N31" s="65"/>
      <c r="O31" s="65"/>
      <c r="P31" s="65"/>
      <c r="Q31" s="65"/>
      <c r="R31" s="65"/>
      <c r="S31" s="65"/>
      <c r="T31" s="65"/>
      <c r="U31" s="65"/>
      <c r="V31" s="65"/>
      <c r="W31" s="65"/>
      <c r="X31" s="65"/>
      <c r="Y31" s="65"/>
      <c r="Z31" s="65"/>
      <c r="AA31" s="65"/>
      <c r="AB31" s="65"/>
      <c r="AC31" s="70"/>
      <c r="AD31" s="65"/>
      <c r="AE31" s="65"/>
      <c r="AF31" s="65"/>
      <c r="AG31" s="65"/>
      <c r="AH31" s="65"/>
      <c r="AI31" s="65"/>
      <c r="AJ31" s="65"/>
      <c r="AK31" s="65"/>
      <c r="AL31" s="65"/>
      <c r="AM31" s="65"/>
      <c r="AN31" s="65"/>
      <c r="AO31" s="65"/>
      <c r="AP31" s="65"/>
      <c r="AQ31" s="65"/>
      <c r="AR31" s="65"/>
      <c r="AS31" s="65"/>
      <c r="AT31" s="65"/>
      <c r="AU31" s="65"/>
      <c r="AV31" s="63"/>
      <c r="AW31" s="63"/>
      <c r="AX31" s="63"/>
      <c r="AY31" s="63"/>
      <c r="AZ31" s="63"/>
      <c r="BA31" s="63"/>
      <c r="BB31" s="63"/>
      <c r="BC31" s="63"/>
      <c r="BD31" s="63"/>
    </row>
    <row r="32" spans="1:57" ht="20.25" customHeight="1" x14ac:dyDescent="0.4">
      <c r="A32" s="63"/>
      <c r="B32" s="88" t="s">
        <v>152</v>
      </c>
      <c r="C32" s="88"/>
      <c r="D32" s="88"/>
      <c r="E32" s="88"/>
      <c r="F32" s="88"/>
      <c r="G32" s="88"/>
      <c r="H32" s="88"/>
      <c r="I32" s="88"/>
      <c r="J32" s="88"/>
      <c r="K32" s="88"/>
      <c r="L32" s="89"/>
      <c r="M32" s="88"/>
      <c r="N32" s="88"/>
      <c r="O32" s="88"/>
      <c r="P32" s="88"/>
      <c r="Q32" s="88"/>
      <c r="R32" s="88"/>
      <c r="S32" s="88"/>
      <c r="T32" s="88" t="s">
        <v>81</v>
      </c>
      <c r="U32" s="88"/>
      <c r="V32" s="88"/>
      <c r="W32" s="88"/>
      <c r="X32" s="88"/>
      <c r="Y32" s="88"/>
      <c r="Z32" s="91"/>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row>
    <row r="33" spans="1:56" ht="20.25" customHeight="1" x14ac:dyDescent="0.4">
      <c r="A33" s="63"/>
      <c r="B33" s="88"/>
      <c r="C33" s="233" t="s">
        <v>37</v>
      </c>
      <c r="D33" s="233"/>
      <c r="E33" s="233" t="s">
        <v>38</v>
      </c>
      <c r="F33" s="233"/>
      <c r="G33" s="233"/>
      <c r="H33" s="233"/>
      <c r="I33" s="88"/>
      <c r="J33" s="235" t="s">
        <v>41</v>
      </c>
      <c r="K33" s="235"/>
      <c r="L33" s="235"/>
      <c r="M33" s="235"/>
      <c r="N33" s="59"/>
      <c r="O33" s="59"/>
      <c r="P33" s="87" t="s">
        <v>49</v>
      </c>
      <c r="Q33" s="87"/>
      <c r="R33" s="88"/>
      <c r="S33" s="88"/>
      <c r="T33" s="198" t="s">
        <v>7</v>
      </c>
      <c r="U33" s="199"/>
      <c r="V33" s="198" t="s">
        <v>8</v>
      </c>
      <c r="W33" s="236"/>
      <c r="X33" s="236"/>
      <c r="Y33" s="199"/>
      <c r="Z33" s="91"/>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row>
    <row r="34" spans="1:56" ht="20.25" customHeight="1" x14ac:dyDescent="0.4">
      <c r="A34" s="63"/>
      <c r="B34" s="88"/>
      <c r="C34" s="234"/>
      <c r="D34" s="234"/>
      <c r="E34" s="234" t="s">
        <v>39</v>
      </c>
      <c r="F34" s="234"/>
      <c r="G34" s="234" t="s">
        <v>40</v>
      </c>
      <c r="H34" s="234"/>
      <c r="I34" s="88"/>
      <c r="J34" s="234" t="s">
        <v>39</v>
      </c>
      <c r="K34" s="234"/>
      <c r="L34" s="234" t="s">
        <v>40</v>
      </c>
      <c r="M34" s="234"/>
      <c r="N34" s="59"/>
      <c r="O34" s="59"/>
      <c r="P34" s="87" t="s">
        <v>46</v>
      </c>
      <c r="Q34" s="87"/>
      <c r="R34" s="88"/>
      <c r="S34" s="88"/>
      <c r="T34" s="198" t="s">
        <v>3</v>
      </c>
      <c r="U34" s="199"/>
      <c r="V34" s="198" t="s">
        <v>52</v>
      </c>
      <c r="W34" s="236"/>
      <c r="X34" s="236"/>
      <c r="Y34" s="199"/>
      <c r="Z34" s="130"/>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row>
    <row r="35" spans="1:56" ht="20.25" customHeight="1" x14ac:dyDescent="0.4">
      <c r="A35" s="63"/>
      <c r="B35" s="88"/>
      <c r="C35" s="198" t="s">
        <v>3</v>
      </c>
      <c r="D35" s="199"/>
      <c r="E35" s="237">
        <f>SUMIFS($AU$13:$AV$30,$C$13:$D$30,"福祉用具専門相談員",$E$13:$F$30,"A")</f>
        <v>0</v>
      </c>
      <c r="F35" s="238"/>
      <c r="G35" s="239">
        <f>SUMIFS($AW$13:$AX$30,$C$13:$D$30,"福祉用具専門相談員",$E$13:$F$30,"A")</f>
        <v>0</v>
      </c>
      <c r="H35" s="240"/>
      <c r="I35" s="101"/>
      <c r="J35" s="200">
        <v>0</v>
      </c>
      <c r="K35" s="201"/>
      <c r="L35" s="200">
        <v>0</v>
      </c>
      <c r="M35" s="201"/>
      <c r="N35" s="100"/>
      <c r="O35" s="100"/>
      <c r="P35" s="200">
        <v>0</v>
      </c>
      <c r="Q35" s="201"/>
      <c r="R35" s="88"/>
      <c r="S35" s="88"/>
      <c r="T35" s="198" t="s">
        <v>4</v>
      </c>
      <c r="U35" s="199"/>
      <c r="V35" s="198" t="s">
        <v>53</v>
      </c>
      <c r="W35" s="236"/>
      <c r="X35" s="236"/>
      <c r="Y35" s="199"/>
      <c r="Z35" s="127"/>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row>
    <row r="36" spans="1:56" ht="20.25" customHeight="1" x14ac:dyDescent="0.4">
      <c r="A36" s="63"/>
      <c r="B36" s="88"/>
      <c r="C36" s="198" t="s">
        <v>4</v>
      </c>
      <c r="D36" s="199"/>
      <c r="E36" s="237">
        <f>SUMIFS($AU$13:$AV$30,$C$13:$D$30,"福祉用具専門相談員",$E$13:$F$30,"B")</f>
        <v>0</v>
      </c>
      <c r="F36" s="238"/>
      <c r="G36" s="239">
        <f>SUMIFS($AW$13:$AX$30,$C$13:$D$30,"福祉用具専門相談員",$E$13:$F$30,"B")</f>
        <v>0</v>
      </c>
      <c r="H36" s="240"/>
      <c r="I36" s="101"/>
      <c r="J36" s="200">
        <v>0</v>
      </c>
      <c r="K36" s="201"/>
      <c r="L36" s="200">
        <v>0</v>
      </c>
      <c r="M36" s="201"/>
      <c r="N36" s="100"/>
      <c r="O36" s="100"/>
      <c r="P36" s="200">
        <v>0</v>
      </c>
      <c r="Q36" s="201"/>
      <c r="R36" s="88"/>
      <c r="S36" s="88"/>
      <c r="T36" s="198" t="s">
        <v>5</v>
      </c>
      <c r="U36" s="199"/>
      <c r="V36" s="198" t="s">
        <v>54</v>
      </c>
      <c r="W36" s="236"/>
      <c r="X36" s="236"/>
      <c r="Y36" s="199"/>
      <c r="Z36" s="127"/>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row>
    <row r="37" spans="1:56" ht="20.25" customHeight="1" x14ac:dyDescent="0.4">
      <c r="A37" s="63"/>
      <c r="B37" s="88"/>
      <c r="C37" s="198" t="s">
        <v>5</v>
      </c>
      <c r="D37" s="199"/>
      <c r="E37" s="237">
        <f>SUMIFS($AU$13:$AV$30,$C$13:$D$30,"福祉用具専門相談員",$E$13:$F$30,"C")</f>
        <v>0</v>
      </c>
      <c r="F37" s="238"/>
      <c r="G37" s="239">
        <f>SUMIFS($AW$13:$AX$30,$C$13:$D$30,"福祉用具専門相談員",$E$13:$F$30,"C")</f>
        <v>0</v>
      </c>
      <c r="H37" s="240"/>
      <c r="I37" s="101"/>
      <c r="J37" s="200">
        <v>0</v>
      </c>
      <c r="K37" s="201"/>
      <c r="L37" s="202">
        <v>0</v>
      </c>
      <c r="M37" s="203"/>
      <c r="N37" s="100"/>
      <c r="O37" s="100"/>
      <c r="P37" s="237" t="s">
        <v>30</v>
      </c>
      <c r="Q37" s="238"/>
      <c r="R37" s="88"/>
      <c r="S37" s="88"/>
      <c r="T37" s="198" t="s">
        <v>6</v>
      </c>
      <c r="U37" s="199"/>
      <c r="V37" s="198" t="s">
        <v>80</v>
      </c>
      <c r="W37" s="236"/>
      <c r="X37" s="236"/>
      <c r="Y37" s="199"/>
      <c r="Z37" s="128"/>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row>
    <row r="38" spans="1:56" ht="20.25" customHeight="1" x14ac:dyDescent="0.4">
      <c r="A38" s="63"/>
      <c r="B38" s="88"/>
      <c r="C38" s="198" t="s">
        <v>6</v>
      </c>
      <c r="D38" s="199"/>
      <c r="E38" s="237">
        <f>SUMIFS($AU$13:$AV$30,$C$13:$D$30,"福祉用具専門相談員",$E$13:$F$30,"D")</f>
        <v>0</v>
      </c>
      <c r="F38" s="238"/>
      <c r="G38" s="239">
        <f>SUMIFS($AW$13:$AX$30,$C$13:$D$30,"福祉用具専門相談員",$E$13:$F$30,"D")</f>
        <v>0</v>
      </c>
      <c r="H38" s="240"/>
      <c r="I38" s="101"/>
      <c r="J38" s="200">
        <v>0</v>
      </c>
      <c r="K38" s="201"/>
      <c r="L38" s="202">
        <v>0</v>
      </c>
      <c r="M38" s="203"/>
      <c r="N38" s="100"/>
      <c r="O38" s="100"/>
      <c r="P38" s="237" t="s">
        <v>30</v>
      </c>
      <c r="Q38" s="238"/>
      <c r="R38" s="88"/>
      <c r="S38" s="88"/>
      <c r="T38" s="88"/>
      <c r="U38" s="247"/>
      <c r="V38" s="247"/>
      <c r="W38" s="254"/>
      <c r="X38" s="254"/>
      <c r="Y38" s="134"/>
      <c r="Z38" s="134"/>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row>
    <row r="39" spans="1:56" ht="20.25" customHeight="1" x14ac:dyDescent="0.4">
      <c r="A39" s="63"/>
      <c r="B39" s="88"/>
      <c r="C39" s="198" t="s">
        <v>27</v>
      </c>
      <c r="D39" s="199"/>
      <c r="E39" s="237">
        <f>SUM(E35:F38)</f>
        <v>0</v>
      </c>
      <c r="F39" s="238"/>
      <c r="G39" s="239">
        <f>SUM(G35:H38)</f>
        <v>0</v>
      </c>
      <c r="H39" s="240"/>
      <c r="I39" s="101"/>
      <c r="J39" s="237">
        <f>SUM(J35:K38)</f>
        <v>0</v>
      </c>
      <c r="K39" s="238"/>
      <c r="L39" s="237">
        <f>SUM(L35:M38)</f>
        <v>0</v>
      </c>
      <c r="M39" s="238"/>
      <c r="N39" s="100"/>
      <c r="O39" s="100"/>
      <c r="P39" s="237">
        <f>SUM(P35:Q36)</f>
        <v>0</v>
      </c>
      <c r="Q39" s="238"/>
      <c r="R39" s="88"/>
      <c r="S39" s="88"/>
      <c r="T39" s="88"/>
      <c r="U39" s="247"/>
      <c r="V39" s="247"/>
      <c r="W39" s="254"/>
      <c r="X39" s="254"/>
      <c r="Y39" s="133"/>
      <c r="Z39" s="133"/>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row>
    <row r="40" spans="1:56" ht="20.25" customHeight="1" x14ac:dyDescent="0.4">
      <c r="A40" s="63"/>
      <c r="B40" s="88"/>
      <c r="C40" s="88"/>
      <c r="D40" s="88"/>
      <c r="E40" s="88"/>
      <c r="F40" s="88"/>
      <c r="G40" s="88"/>
      <c r="H40" s="88"/>
      <c r="I40" s="88"/>
      <c r="J40" s="88"/>
      <c r="K40" s="88"/>
      <c r="L40" s="89"/>
      <c r="M40" s="88"/>
      <c r="N40" s="88"/>
      <c r="O40" s="88"/>
      <c r="P40" s="88"/>
      <c r="Q40" s="88"/>
      <c r="R40" s="88"/>
      <c r="S40" s="88"/>
      <c r="T40" s="88"/>
      <c r="U40" s="91"/>
      <c r="V40" s="91"/>
      <c r="W40" s="91"/>
      <c r="X40" s="91"/>
      <c r="Y40" s="91"/>
      <c r="Z40" s="91"/>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row>
    <row r="41" spans="1:56" ht="20.25" customHeight="1" x14ac:dyDescent="0.4">
      <c r="A41" s="63"/>
      <c r="B41" s="88"/>
      <c r="C41" s="89" t="s">
        <v>47</v>
      </c>
      <c r="D41" s="88"/>
      <c r="E41" s="88"/>
      <c r="F41" s="88"/>
      <c r="G41" s="88"/>
      <c r="H41" s="88"/>
      <c r="I41" s="96" t="s">
        <v>99</v>
      </c>
      <c r="J41" s="249" t="s">
        <v>147</v>
      </c>
      <c r="K41" s="250"/>
      <c r="L41" s="97"/>
      <c r="M41" s="96"/>
      <c r="N41" s="88"/>
      <c r="O41" s="88"/>
      <c r="P41" s="88"/>
      <c r="Q41" s="88"/>
      <c r="R41" s="88"/>
      <c r="S41" s="88"/>
      <c r="T41" s="88"/>
      <c r="U41" s="92"/>
      <c r="V41" s="91"/>
      <c r="W41" s="91"/>
      <c r="X41" s="91"/>
      <c r="Y41" s="91"/>
      <c r="Z41" s="91"/>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row>
    <row r="42" spans="1:56" ht="20.25" customHeight="1" x14ac:dyDescent="0.4">
      <c r="A42" s="63"/>
      <c r="B42" s="88"/>
      <c r="C42" s="88" t="s">
        <v>42</v>
      </c>
      <c r="D42" s="88"/>
      <c r="E42" s="88"/>
      <c r="F42" s="88"/>
      <c r="G42" s="88"/>
      <c r="H42" s="88" t="s">
        <v>43</v>
      </c>
      <c r="I42" s="88"/>
      <c r="J42" s="88"/>
      <c r="K42" s="88"/>
      <c r="L42" s="89"/>
      <c r="M42" s="88"/>
      <c r="N42" s="88"/>
      <c r="O42" s="88"/>
      <c r="P42" s="88"/>
      <c r="Q42" s="88"/>
      <c r="R42" s="88"/>
      <c r="S42" s="88"/>
      <c r="T42" s="88"/>
      <c r="U42" s="91"/>
      <c r="V42" s="91"/>
      <c r="W42" s="91"/>
      <c r="X42" s="91"/>
      <c r="Y42" s="91"/>
      <c r="Z42" s="91"/>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row>
    <row r="43" spans="1:56" ht="20.25" customHeight="1" x14ac:dyDescent="0.4">
      <c r="A43" s="63"/>
      <c r="B43" s="88"/>
      <c r="C43" s="88" t="str">
        <f>IF($J$41="週","対象時間数（週平均）","対象時間数（当月合計）")</f>
        <v>対象時間数（当月合計）</v>
      </c>
      <c r="D43" s="88"/>
      <c r="E43" s="88"/>
      <c r="F43" s="88"/>
      <c r="G43" s="88"/>
      <c r="H43" s="88" t="str">
        <f>IF($J$41="週","週に勤務すべき時間数","当月に勤務すべき時間数")</f>
        <v>当月に勤務すべき時間数</v>
      </c>
      <c r="I43" s="88"/>
      <c r="J43" s="88"/>
      <c r="K43" s="88"/>
      <c r="L43" s="89"/>
      <c r="M43" s="234" t="s">
        <v>44</v>
      </c>
      <c r="N43" s="234"/>
      <c r="O43" s="234"/>
      <c r="P43" s="234"/>
      <c r="Q43" s="88"/>
      <c r="R43" s="88"/>
      <c r="S43" s="88"/>
      <c r="T43" s="88"/>
      <c r="U43" s="91"/>
      <c r="V43" s="91"/>
      <c r="W43" s="91"/>
      <c r="X43" s="91"/>
      <c r="Y43" s="91"/>
      <c r="Z43" s="91"/>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row>
    <row r="44" spans="1:56" ht="20.25" customHeight="1" x14ac:dyDescent="0.4">
      <c r="A44" s="63"/>
      <c r="B44" s="88"/>
      <c r="C44" s="251">
        <f>IF($J$41="週",L39,J39)</f>
        <v>0</v>
      </c>
      <c r="D44" s="252"/>
      <c r="E44" s="252"/>
      <c r="F44" s="253"/>
      <c r="G44" s="129" t="s">
        <v>28</v>
      </c>
      <c r="H44" s="198">
        <f>IF($J$41="週",$AV$5,$AZ$5)</f>
        <v>160</v>
      </c>
      <c r="I44" s="236"/>
      <c r="J44" s="236"/>
      <c r="K44" s="199"/>
      <c r="L44" s="129" t="s">
        <v>29</v>
      </c>
      <c r="M44" s="241">
        <f>ROUNDDOWN(C44/H44,1)</f>
        <v>0</v>
      </c>
      <c r="N44" s="242"/>
      <c r="O44" s="242"/>
      <c r="P44" s="243"/>
      <c r="Q44" s="88"/>
      <c r="R44" s="88"/>
      <c r="S44" s="88"/>
      <c r="T44" s="88"/>
      <c r="U44" s="248"/>
      <c r="V44" s="248"/>
      <c r="W44" s="248"/>
      <c r="X44" s="248"/>
      <c r="Y44" s="127"/>
      <c r="Z44" s="91"/>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row>
    <row r="45" spans="1:56" ht="20.25" customHeight="1" x14ac:dyDescent="0.4">
      <c r="A45" s="63"/>
      <c r="B45" s="88"/>
      <c r="C45" s="88"/>
      <c r="D45" s="88"/>
      <c r="E45" s="88"/>
      <c r="F45" s="88"/>
      <c r="G45" s="88"/>
      <c r="H45" s="88"/>
      <c r="I45" s="88"/>
      <c r="J45" s="88"/>
      <c r="K45" s="88"/>
      <c r="L45" s="89"/>
      <c r="M45" s="88" t="s">
        <v>82</v>
      </c>
      <c r="N45" s="88"/>
      <c r="O45" s="88"/>
      <c r="P45" s="88"/>
      <c r="Q45" s="88"/>
      <c r="R45" s="88"/>
      <c r="S45" s="88"/>
      <c r="T45" s="88"/>
      <c r="U45" s="91"/>
      <c r="V45" s="91"/>
      <c r="W45" s="91"/>
      <c r="X45" s="91"/>
      <c r="Y45" s="91"/>
      <c r="Z45" s="91"/>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row>
    <row r="46" spans="1:56" ht="20.25" customHeight="1" x14ac:dyDescent="0.4">
      <c r="A46" s="63"/>
      <c r="B46" s="88"/>
      <c r="C46" s="88" t="s">
        <v>135</v>
      </c>
      <c r="D46" s="88"/>
      <c r="E46" s="88"/>
      <c r="F46" s="88"/>
      <c r="G46" s="88"/>
      <c r="H46" s="88"/>
      <c r="I46" s="88"/>
      <c r="J46" s="88"/>
      <c r="K46" s="88"/>
      <c r="L46" s="89"/>
      <c r="M46" s="88"/>
      <c r="N46" s="88"/>
      <c r="O46" s="88"/>
      <c r="P46" s="88"/>
      <c r="Q46" s="88"/>
      <c r="R46" s="88"/>
      <c r="S46" s="88"/>
      <c r="T46" s="88"/>
      <c r="U46" s="88"/>
      <c r="V46" s="98"/>
      <c r="W46" s="99"/>
      <c r="X46" s="99"/>
      <c r="Y46" s="88"/>
      <c r="Z46" s="88"/>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row>
    <row r="47" spans="1:56" ht="20.25" customHeight="1" x14ac:dyDescent="0.4">
      <c r="A47" s="63"/>
      <c r="B47" s="88"/>
      <c r="C47" s="88" t="s">
        <v>49</v>
      </c>
      <c r="D47" s="88"/>
      <c r="E47" s="88"/>
      <c r="F47" s="88"/>
      <c r="G47" s="88"/>
      <c r="H47" s="88"/>
      <c r="I47" s="88"/>
      <c r="J47" s="88"/>
      <c r="K47" s="88"/>
      <c r="L47" s="89"/>
      <c r="M47" s="129"/>
      <c r="N47" s="129"/>
      <c r="O47" s="129"/>
      <c r="P47" s="129"/>
      <c r="Q47" s="88"/>
      <c r="R47" s="88"/>
      <c r="S47" s="88"/>
      <c r="T47" s="88"/>
      <c r="U47" s="88"/>
      <c r="V47" s="98"/>
      <c r="W47" s="99"/>
      <c r="X47" s="99"/>
      <c r="Y47" s="88"/>
      <c r="Z47" s="88"/>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row>
    <row r="48" spans="1:56" ht="20.25" customHeight="1" x14ac:dyDescent="0.4">
      <c r="A48" s="63"/>
      <c r="B48" s="88"/>
      <c r="C48" s="59" t="s">
        <v>45</v>
      </c>
      <c r="D48" s="59"/>
      <c r="E48" s="59"/>
      <c r="F48" s="59"/>
      <c r="G48" s="59"/>
      <c r="H48" s="88" t="s">
        <v>48</v>
      </c>
      <c r="I48" s="59"/>
      <c r="J48" s="59"/>
      <c r="K48" s="59"/>
      <c r="L48" s="59"/>
      <c r="M48" s="234" t="s">
        <v>27</v>
      </c>
      <c r="N48" s="234"/>
      <c r="O48" s="234"/>
      <c r="P48" s="234"/>
      <c r="Q48" s="88"/>
      <c r="R48" s="88"/>
      <c r="S48" s="88"/>
      <c r="T48" s="88"/>
      <c r="U48" s="88"/>
      <c r="V48" s="98"/>
      <c r="W48" s="99"/>
      <c r="X48" s="99"/>
      <c r="Y48" s="88"/>
      <c r="Z48" s="88"/>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row>
    <row r="49" spans="1:58" ht="20.25" customHeight="1" x14ac:dyDescent="0.4">
      <c r="A49" s="63"/>
      <c r="B49" s="88"/>
      <c r="C49" s="198">
        <f>P39</f>
        <v>0</v>
      </c>
      <c r="D49" s="236"/>
      <c r="E49" s="236"/>
      <c r="F49" s="199"/>
      <c r="G49" s="129" t="s">
        <v>91</v>
      </c>
      <c r="H49" s="241">
        <f>M44</f>
        <v>0</v>
      </c>
      <c r="I49" s="242"/>
      <c r="J49" s="242"/>
      <c r="K49" s="243"/>
      <c r="L49" s="129" t="s">
        <v>29</v>
      </c>
      <c r="M49" s="244">
        <f>ROUNDDOWN(C49+H49,1)</f>
        <v>0</v>
      </c>
      <c r="N49" s="245"/>
      <c r="O49" s="245"/>
      <c r="P49" s="246"/>
      <c r="Q49" s="88"/>
      <c r="R49" s="88"/>
      <c r="S49" s="88"/>
      <c r="T49" s="88"/>
      <c r="U49" s="88"/>
      <c r="V49" s="98"/>
      <c r="W49" s="99"/>
      <c r="X49" s="99"/>
      <c r="Y49" s="88"/>
      <c r="Z49" s="88"/>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row>
    <row r="50" spans="1:58" ht="20.25" customHeight="1" x14ac:dyDescent="0.4">
      <c r="A50" s="63"/>
      <c r="B50" s="88"/>
      <c r="C50" s="88"/>
      <c r="D50" s="88"/>
      <c r="E50" s="88"/>
      <c r="F50" s="88"/>
      <c r="G50" s="88"/>
      <c r="H50" s="88"/>
      <c r="I50" s="88"/>
      <c r="J50" s="88"/>
      <c r="K50" s="88"/>
      <c r="L50" s="88"/>
      <c r="M50" s="88"/>
      <c r="N50" s="89"/>
      <c r="O50" s="88"/>
      <c r="P50" s="88"/>
      <c r="Q50" s="88"/>
      <c r="R50" s="88"/>
      <c r="S50" s="88"/>
      <c r="T50" s="88"/>
      <c r="U50" s="88"/>
      <c r="V50" s="98"/>
      <c r="W50" s="99"/>
      <c r="X50" s="99"/>
      <c r="Y50" s="88"/>
      <c r="Z50" s="88"/>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8"/>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1"/>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F56" s="8"/>
    </row>
  </sheetData>
  <sheetProtection insertRows="0"/>
  <mergeCells count="212">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BE8:BE12"/>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6" priority="4">
      <formula>INDIRECT(ADDRESS(ROW(),COLUMN()))=TRUNC(INDIRECT(ADDRESS(ROW(),COLUMN())))</formula>
    </cfRule>
  </conditionalFormatting>
  <conditionalFormatting sqref="E39:Q39 I35:Q38">
    <cfRule type="expression" dxfId="5" priority="3">
      <formula>INDIRECT(ADDRESS(ROW(),COLUMN()))=TRUNC(INDIRECT(ADDRESS(ROW(),COLUMN())))</formula>
    </cfRule>
  </conditionalFormatting>
  <conditionalFormatting sqref="C44:F44">
    <cfRule type="expression" dxfId="4" priority="2">
      <formula>INDIRECT(ADDRESS(ROW(),COLUMN()))=TRUNC(INDIRECT(ADDRESS(ROW(),COLUMN())))</formula>
    </cfRule>
  </conditionalFormatting>
  <conditionalFormatting sqref="E35:H38">
    <cfRule type="expression" dxfId="3"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0"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49"/>
  <sheetViews>
    <sheetView zoomScale="80" zoomScaleNormal="80" workbookViewId="0">
      <selection activeCell="B1" sqref="B1"/>
    </sheetView>
  </sheetViews>
  <sheetFormatPr defaultColWidth="9"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130</v>
      </c>
      <c r="B2" s="12"/>
      <c r="C2" s="13"/>
    </row>
    <row r="3" spans="1:10" s="11" customFormat="1" ht="20.25" customHeight="1" x14ac:dyDescent="0.4">
      <c r="A3" s="21"/>
      <c r="B3" s="13" t="s">
        <v>95</v>
      </c>
      <c r="C3" s="13"/>
      <c r="E3" s="255" t="s">
        <v>97</v>
      </c>
      <c r="F3" s="255"/>
      <c r="G3" s="255"/>
      <c r="H3" s="255"/>
      <c r="I3" s="255"/>
      <c r="J3" s="255"/>
    </row>
    <row r="4" spans="1:10" s="11" customFormat="1" ht="20.25" customHeight="1" x14ac:dyDescent="0.4">
      <c r="A4" s="22"/>
      <c r="B4" s="13" t="s">
        <v>96</v>
      </c>
      <c r="C4" s="13"/>
      <c r="E4" s="255"/>
      <c r="F4" s="255"/>
      <c r="G4" s="255"/>
      <c r="H4" s="255"/>
      <c r="I4" s="255"/>
      <c r="J4" s="255"/>
    </row>
    <row r="5" spans="1:10" s="11" customFormat="1" ht="20.25" customHeight="1" x14ac:dyDescent="0.4">
      <c r="A5" s="20" t="s">
        <v>93</v>
      </c>
      <c r="B5" s="13"/>
      <c r="C5" s="13"/>
    </row>
    <row r="6" spans="1:10" s="11" customFormat="1" ht="20.25" customHeight="1" x14ac:dyDescent="0.4">
      <c r="A6" s="13" t="s">
        <v>62</v>
      </c>
      <c r="B6" s="13"/>
      <c r="C6" s="13"/>
    </row>
    <row r="7" spans="1:10" s="11" customFormat="1" ht="20.25" customHeight="1" x14ac:dyDescent="0.4">
      <c r="A7" s="138" t="s">
        <v>140</v>
      </c>
      <c r="B7" s="138"/>
      <c r="C7" s="138"/>
    </row>
    <row r="8" spans="1:10" s="11" customFormat="1" ht="20.25" customHeight="1" x14ac:dyDescent="0.4">
      <c r="A8" s="138" t="s">
        <v>141</v>
      </c>
      <c r="B8" s="138"/>
      <c r="C8" s="138"/>
    </row>
    <row r="9" spans="1:10" s="11" customFormat="1" ht="20.25" customHeight="1" x14ac:dyDescent="0.4">
      <c r="A9" s="13" t="s">
        <v>59</v>
      </c>
      <c r="B9" s="13"/>
      <c r="C9" s="13"/>
    </row>
    <row r="10" spans="1:10" s="11" customFormat="1" ht="20.25" customHeight="1" x14ac:dyDescent="0.4">
      <c r="A10" s="136" t="s">
        <v>132</v>
      </c>
      <c r="B10" s="13"/>
      <c r="C10" s="13"/>
    </row>
    <row r="11" spans="1:10" s="11" customFormat="1" ht="20.25" customHeight="1" x14ac:dyDescent="0.4">
      <c r="A11" s="13" t="s">
        <v>50</v>
      </c>
      <c r="B11" s="13"/>
      <c r="C11" s="13"/>
    </row>
    <row r="12" spans="1:10" s="11" customFormat="1" ht="20.25" customHeight="1" x14ac:dyDescent="0.4">
      <c r="A12" s="13"/>
      <c r="B12" s="14" t="s">
        <v>26</v>
      </c>
      <c r="C12" s="14" t="s">
        <v>1</v>
      </c>
    </row>
    <row r="13" spans="1:10" s="11" customFormat="1" ht="20.25" customHeight="1" x14ac:dyDescent="0.4">
      <c r="A13" s="13"/>
      <c r="B13" s="14">
        <v>1</v>
      </c>
      <c r="C13" s="15" t="s">
        <v>2</v>
      </c>
    </row>
    <row r="14" spans="1:10" s="11" customFormat="1" ht="20.25" customHeight="1" x14ac:dyDescent="0.4">
      <c r="A14" s="13"/>
      <c r="B14" s="14">
        <v>2</v>
      </c>
      <c r="C14" s="15" t="s">
        <v>131</v>
      </c>
    </row>
    <row r="15" spans="1:10" s="11" customFormat="1" ht="20.25" customHeight="1" x14ac:dyDescent="0.4">
      <c r="A15" s="13" t="s">
        <v>60</v>
      </c>
      <c r="B15" s="13"/>
      <c r="C15" s="13"/>
    </row>
    <row r="16" spans="1:10" s="11" customFormat="1" ht="20.25" customHeight="1" x14ac:dyDescent="0.4">
      <c r="A16" s="13" t="s">
        <v>51</v>
      </c>
      <c r="B16" s="13"/>
      <c r="C16" s="13"/>
    </row>
    <row r="17" spans="1:55" s="11" customFormat="1" ht="20.25" customHeight="1" x14ac:dyDescent="0.4">
      <c r="A17" s="13"/>
      <c r="B17" s="14" t="s">
        <v>7</v>
      </c>
      <c r="C17" s="14" t="s">
        <v>8</v>
      </c>
    </row>
    <row r="18" spans="1:55" s="11" customFormat="1" ht="20.25" customHeight="1" x14ac:dyDescent="0.4">
      <c r="A18" s="13"/>
      <c r="B18" s="14" t="s">
        <v>3</v>
      </c>
      <c r="C18" s="15" t="s">
        <v>52</v>
      </c>
    </row>
    <row r="19" spans="1:55" s="11" customFormat="1" ht="20.25" customHeight="1" x14ac:dyDescent="0.4">
      <c r="A19" s="13"/>
      <c r="B19" s="14" t="s">
        <v>4</v>
      </c>
      <c r="C19" s="15" t="s">
        <v>53</v>
      </c>
    </row>
    <row r="20" spans="1:55" s="11" customFormat="1" ht="20.25" customHeight="1" x14ac:dyDescent="0.4">
      <c r="A20" s="13"/>
      <c r="B20" s="14" t="s">
        <v>5</v>
      </c>
      <c r="C20" s="15" t="s">
        <v>54</v>
      </c>
    </row>
    <row r="21" spans="1:55" s="11" customFormat="1" ht="20.25" customHeight="1" x14ac:dyDescent="0.4">
      <c r="A21" s="13"/>
      <c r="B21" s="14" t="s">
        <v>6</v>
      </c>
      <c r="C21" s="15" t="s">
        <v>80</v>
      </c>
    </row>
    <row r="22" spans="1:55" s="11" customFormat="1" ht="20.25" customHeight="1" x14ac:dyDescent="0.4">
      <c r="A22" s="13"/>
      <c r="B22" s="16" t="s">
        <v>9</v>
      </c>
      <c r="C22" s="13"/>
    </row>
    <row r="23" spans="1:55" s="11" customFormat="1" ht="20.25" customHeight="1" x14ac:dyDescent="0.4">
      <c r="B23" s="13" t="s">
        <v>55</v>
      </c>
      <c r="E23" s="16"/>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row>
    <row r="24" spans="1:55" s="11" customFormat="1" ht="20.25" customHeight="1" x14ac:dyDescent="0.4">
      <c r="B24" s="13" t="s">
        <v>92</v>
      </c>
      <c r="E24" s="13"/>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row>
    <row r="25" spans="1:55" s="11" customFormat="1" ht="20.25" customHeight="1" x14ac:dyDescent="0.4">
      <c r="A25" s="136" t="s">
        <v>133</v>
      </c>
      <c r="B25" s="13"/>
      <c r="C25" s="13"/>
    </row>
    <row r="26" spans="1:55" s="11" customFormat="1" ht="20.25" customHeight="1" x14ac:dyDescent="0.4">
      <c r="A26" s="13" t="s">
        <v>56</v>
      </c>
      <c r="B26" s="13"/>
      <c r="C26" s="13"/>
    </row>
    <row r="27" spans="1:55" s="11" customFormat="1" ht="20.25" customHeight="1" x14ac:dyDescent="0.4">
      <c r="A27" s="13" t="s">
        <v>61</v>
      </c>
      <c r="B27" s="13"/>
    </row>
    <row r="28" spans="1:55" s="11" customFormat="1" ht="20.25" customHeight="1" x14ac:dyDescent="0.4">
      <c r="A28" s="13" t="s">
        <v>142</v>
      </c>
      <c r="B28" s="13"/>
      <c r="C28" s="13"/>
    </row>
    <row r="29" spans="1:55" s="11" customFormat="1" ht="20.25" customHeight="1" x14ac:dyDescent="0.4">
      <c r="A29" s="13" t="s">
        <v>63</v>
      </c>
      <c r="B29" s="13"/>
      <c r="C29" s="13"/>
    </row>
    <row r="30" spans="1:55" s="11" customFormat="1" ht="20.25" customHeight="1" x14ac:dyDescent="0.4">
      <c r="A30" s="13" t="s">
        <v>103</v>
      </c>
      <c r="B30" s="13"/>
      <c r="C30" s="13"/>
    </row>
    <row r="31" spans="1:55" s="11" customFormat="1" ht="20.25" customHeight="1" x14ac:dyDescent="0.4">
      <c r="A31" s="13" t="s">
        <v>64</v>
      </c>
      <c r="B31" s="13"/>
      <c r="C31" s="13"/>
    </row>
    <row r="32" spans="1:55" s="11" customFormat="1" ht="20.25" customHeight="1" x14ac:dyDescent="0.4">
      <c r="A32" s="11" t="s">
        <v>149</v>
      </c>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row>
    <row r="33" spans="1:55" s="11" customFormat="1" ht="20.25" customHeight="1" x14ac:dyDescent="0.4">
      <c r="A33" s="11" t="s">
        <v>88</v>
      </c>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row>
    <row r="34" spans="1:55" s="11" customFormat="1" ht="20.25" customHeight="1" x14ac:dyDescent="0.4">
      <c r="A34" s="11" t="s">
        <v>109</v>
      </c>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row>
    <row r="35" spans="1:55" s="11" customFormat="1" ht="20.25" customHeight="1" x14ac:dyDescent="0.4">
      <c r="A35" s="11" t="s">
        <v>154</v>
      </c>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row>
    <row r="36" spans="1:55" s="11" customFormat="1" ht="20.25" customHeight="1" x14ac:dyDescent="0.4">
      <c r="A36" s="11" t="s">
        <v>153</v>
      </c>
      <c r="C36" s="19"/>
      <c r="D36" s="16"/>
      <c r="E36" s="16"/>
    </row>
    <row r="37" spans="1:55" s="11" customFormat="1" ht="20.25" customHeight="1" x14ac:dyDescent="0.4">
      <c r="A37" s="75" t="s">
        <v>105</v>
      </c>
      <c r="B37" s="19"/>
      <c r="C37" s="19"/>
      <c r="D37" s="13"/>
      <c r="E37" s="13"/>
    </row>
    <row r="38" spans="1:55" s="11" customFormat="1" ht="20.25" customHeight="1" x14ac:dyDescent="0.4">
      <c r="A38" s="74" t="s">
        <v>106</v>
      </c>
      <c r="B38" s="19"/>
      <c r="C38" s="19"/>
      <c r="D38" s="23"/>
      <c r="E38" s="23"/>
    </row>
    <row r="39" spans="1:55" s="11" customFormat="1" ht="20.25" customHeight="1" x14ac:dyDescent="0.4">
      <c r="A39" s="75" t="s">
        <v>107</v>
      </c>
      <c r="B39" s="19"/>
      <c r="C39" s="19"/>
      <c r="D39" s="23"/>
      <c r="E39" s="23"/>
    </row>
    <row r="40" spans="1:55" s="11" customFormat="1" ht="20.25" customHeight="1" x14ac:dyDescent="0.4">
      <c r="A40" s="74" t="s">
        <v>108</v>
      </c>
      <c r="B40" s="19"/>
      <c r="C40" s="19"/>
      <c r="D40" s="23"/>
      <c r="E40" s="23"/>
    </row>
    <row r="41" spans="1:55" s="11" customFormat="1" ht="20.25" customHeight="1" x14ac:dyDescent="0.4">
      <c r="A41" s="75" t="s">
        <v>136</v>
      </c>
      <c r="B41" s="19"/>
      <c r="C41" s="19"/>
      <c r="D41" s="23"/>
      <c r="E41" s="23"/>
    </row>
    <row r="42" spans="1:55" s="11" customFormat="1" ht="20.25" customHeight="1" x14ac:dyDescent="0.4">
      <c r="A42" s="75" t="s">
        <v>137</v>
      </c>
      <c r="B42" s="19"/>
      <c r="C42" s="19"/>
      <c r="D42" s="23"/>
      <c r="E42" s="23"/>
    </row>
    <row r="43" spans="1:55" s="11" customFormat="1" ht="20.25" customHeight="1" x14ac:dyDescent="0.4">
      <c r="A43" s="75" t="s">
        <v>138</v>
      </c>
      <c r="B43" s="19"/>
      <c r="C43" s="19"/>
      <c r="D43" s="23"/>
      <c r="E43" s="23"/>
    </row>
    <row r="44" spans="1:55" s="11" customFormat="1" ht="20.25" customHeight="1" x14ac:dyDescent="0.4">
      <c r="A44" s="11" t="s">
        <v>143</v>
      </c>
      <c r="B44" s="19"/>
      <c r="C44" s="19"/>
      <c r="D44" s="138"/>
      <c r="E44" s="138"/>
    </row>
    <row r="45" spans="1:55" s="11" customFormat="1" ht="20.25" customHeight="1" x14ac:dyDescent="0.4">
      <c r="A45" s="11" t="s">
        <v>144</v>
      </c>
      <c r="B45" s="19"/>
      <c r="C45" s="19"/>
      <c r="D45" s="138"/>
      <c r="E45" s="138"/>
    </row>
    <row r="46" spans="1:55" s="11" customFormat="1" ht="20.25" customHeight="1" x14ac:dyDescent="0.4">
      <c r="A46" s="11" t="s">
        <v>145</v>
      </c>
      <c r="B46" s="19"/>
      <c r="C46" s="19"/>
      <c r="D46" s="138"/>
      <c r="E46" s="138"/>
    </row>
    <row r="47" spans="1:55" s="11" customFormat="1" ht="20.25" customHeight="1" x14ac:dyDescent="0.4">
      <c r="A47" s="11" t="s">
        <v>146</v>
      </c>
      <c r="B47" s="19"/>
      <c r="C47" s="19"/>
      <c r="D47" s="138"/>
      <c r="E47" s="138"/>
    </row>
    <row r="48" spans="1:55" ht="20.25" customHeight="1" x14ac:dyDescent="0.4"/>
    <row r="49" ht="20.25" customHeight="1" x14ac:dyDescent="0.4"/>
  </sheetData>
  <mergeCells count="1">
    <mergeCell ref="E3:J4"/>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60" zoomScaleNormal="55" workbookViewId="0">
      <selection activeCell="B33" sqref="B33"/>
    </sheetView>
  </sheetViews>
  <sheetFormatPr defaultColWidth="4.5" defaultRowHeight="20.25" customHeight="1" x14ac:dyDescent="0.4"/>
  <cols>
    <col min="1" max="1" width="1.375" style="26" customWidth="1"/>
    <col min="2" max="56" width="5.625" style="26" customWidth="1"/>
    <col min="57" max="57" width="15.75" style="5" customWidth="1"/>
    <col min="58" max="16384" width="4.5" style="26"/>
  </cols>
  <sheetData>
    <row r="1" spans="1:57" s="25" customFormat="1" ht="20.25" customHeight="1" x14ac:dyDescent="0.4">
      <c r="A1" s="28"/>
      <c r="B1" s="28"/>
      <c r="C1" s="29" t="s">
        <v>139</v>
      </c>
      <c r="D1" s="29"/>
      <c r="E1" s="28"/>
      <c r="F1" s="28"/>
      <c r="G1" s="30" t="s">
        <v>15</v>
      </c>
      <c r="H1" s="28"/>
      <c r="I1" s="28"/>
      <c r="J1" s="29"/>
      <c r="K1" s="29"/>
      <c r="L1" s="29"/>
      <c r="M1" s="29"/>
      <c r="N1" s="28"/>
      <c r="O1" s="28"/>
      <c r="P1" s="28"/>
      <c r="Q1" s="28"/>
      <c r="R1" s="28"/>
      <c r="S1" s="28"/>
      <c r="T1" s="28"/>
      <c r="U1" s="28"/>
      <c r="V1" s="28"/>
      <c r="W1" s="28"/>
      <c r="X1" s="28"/>
      <c r="Y1" s="28"/>
      <c r="Z1" s="28"/>
      <c r="AA1" s="28"/>
      <c r="AB1" s="28"/>
      <c r="AC1" s="28"/>
      <c r="AD1" s="28"/>
      <c r="AE1" s="28"/>
      <c r="AF1" s="28"/>
      <c r="AG1" s="28"/>
      <c r="AH1" s="28"/>
      <c r="AI1" s="28"/>
      <c r="AJ1" s="28"/>
      <c r="AK1" s="31" t="s">
        <v>18</v>
      </c>
      <c r="AL1" s="31" t="s">
        <v>16</v>
      </c>
      <c r="AM1" s="213" t="s">
        <v>150</v>
      </c>
      <c r="AN1" s="213"/>
      <c r="AO1" s="213"/>
      <c r="AP1" s="213"/>
      <c r="AQ1" s="213"/>
      <c r="AR1" s="213"/>
      <c r="AS1" s="213"/>
      <c r="AT1" s="213"/>
      <c r="AU1" s="213"/>
      <c r="AV1" s="213"/>
      <c r="AW1" s="213"/>
      <c r="AX1" s="213"/>
      <c r="AY1" s="213"/>
      <c r="AZ1" s="213"/>
      <c r="BA1" s="213"/>
      <c r="BB1" s="32" t="s">
        <v>0</v>
      </c>
      <c r="BC1" s="28"/>
      <c r="BD1" s="28"/>
      <c r="BE1" s="9"/>
    </row>
    <row r="2" spans="1:57" s="24" customFormat="1" ht="20.25" customHeight="1" x14ac:dyDescent="0.4">
      <c r="A2" s="33"/>
      <c r="B2" s="33"/>
      <c r="C2" s="33"/>
      <c r="D2" s="30"/>
      <c r="E2" s="33"/>
      <c r="F2" s="33"/>
      <c r="G2" s="33"/>
      <c r="H2" s="30"/>
      <c r="I2" s="31"/>
      <c r="J2" s="31"/>
      <c r="K2" s="31"/>
      <c r="L2" s="31"/>
      <c r="M2" s="31"/>
      <c r="N2" s="33"/>
      <c r="O2" s="33"/>
      <c r="P2" s="33"/>
      <c r="Q2" s="33"/>
      <c r="R2" s="33"/>
      <c r="S2" s="33"/>
      <c r="T2" s="31" t="s">
        <v>19</v>
      </c>
      <c r="U2" s="215">
        <v>6</v>
      </c>
      <c r="V2" s="215"/>
      <c r="W2" s="31" t="s">
        <v>16</v>
      </c>
      <c r="X2" s="214">
        <f>IF(U2=0,"",YEAR(DATE(2018+U2,1,1)))</f>
        <v>2024</v>
      </c>
      <c r="Y2" s="214"/>
      <c r="Z2" s="33" t="s">
        <v>20</v>
      </c>
      <c r="AA2" s="33" t="s">
        <v>21</v>
      </c>
      <c r="AB2" s="215">
        <v>4</v>
      </c>
      <c r="AC2" s="215"/>
      <c r="AD2" s="33" t="s">
        <v>22</v>
      </c>
      <c r="AE2" s="33"/>
      <c r="AF2" s="33"/>
      <c r="AG2" s="33"/>
      <c r="AH2" s="33"/>
      <c r="AI2" s="33"/>
      <c r="AJ2" s="32"/>
      <c r="AK2" s="31" t="s">
        <v>17</v>
      </c>
      <c r="AL2" s="31" t="s">
        <v>16</v>
      </c>
      <c r="AM2" s="215" t="s">
        <v>116</v>
      </c>
      <c r="AN2" s="215"/>
      <c r="AO2" s="215"/>
      <c r="AP2" s="215"/>
      <c r="AQ2" s="215"/>
      <c r="AR2" s="215"/>
      <c r="AS2" s="215"/>
      <c r="AT2" s="215"/>
      <c r="AU2" s="215"/>
      <c r="AV2" s="215"/>
      <c r="AW2" s="215"/>
      <c r="AX2" s="215"/>
      <c r="AY2" s="215"/>
      <c r="AZ2" s="215"/>
      <c r="BA2" s="215"/>
      <c r="BB2" s="32" t="s">
        <v>0</v>
      </c>
      <c r="BC2" s="31"/>
      <c r="BD2" s="31"/>
      <c r="BE2" s="4"/>
    </row>
    <row r="3" spans="1:57" s="24" customFormat="1" ht="20.25" customHeight="1" x14ac:dyDescent="0.4">
      <c r="A3" s="33"/>
      <c r="B3" s="33"/>
      <c r="C3" s="33"/>
      <c r="D3" s="30"/>
      <c r="E3" s="33"/>
      <c r="F3" s="33"/>
      <c r="G3" s="33"/>
      <c r="H3" s="30"/>
      <c r="I3" s="31"/>
      <c r="J3" s="31"/>
      <c r="K3" s="31"/>
      <c r="L3" s="31"/>
      <c r="M3" s="31"/>
      <c r="N3" s="33"/>
      <c r="O3" s="33"/>
      <c r="P3" s="33"/>
      <c r="Q3" s="33"/>
      <c r="R3" s="33"/>
      <c r="S3" s="33"/>
      <c r="T3" s="34"/>
      <c r="U3" s="36"/>
      <c r="V3" s="36"/>
      <c r="W3" s="37"/>
      <c r="X3" s="36"/>
      <c r="Y3" s="36"/>
      <c r="Z3" s="38"/>
      <c r="AA3" s="38"/>
      <c r="AB3" s="36"/>
      <c r="AC3" s="36"/>
      <c r="AD3" s="35"/>
      <c r="AE3" s="33"/>
      <c r="AF3" s="33"/>
      <c r="AG3" s="33"/>
      <c r="AH3" s="33"/>
      <c r="AI3" s="33"/>
      <c r="AJ3" s="32"/>
      <c r="AK3" s="31"/>
      <c r="AL3" s="31"/>
      <c r="AM3" s="39"/>
      <c r="AN3" s="39"/>
      <c r="AO3" s="39"/>
      <c r="AP3" s="39"/>
      <c r="AQ3" s="39"/>
      <c r="AR3" s="39"/>
      <c r="AS3" s="39"/>
      <c r="AT3" s="39"/>
      <c r="AU3" s="39"/>
      <c r="AV3" s="39"/>
      <c r="AW3" s="39"/>
      <c r="AX3" s="39"/>
      <c r="AY3" s="40" t="s">
        <v>83</v>
      </c>
      <c r="AZ3" s="232" t="s">
        <v>147</v>
      </c>
      <c r="BA3" s="232"/>
      <c r="BB3" s="232"/>
      <c r="BC3" s="232"/>
      <c r="BD3" s="31"/>
      <c r="BE3" s="4"/>
    </row>
    <row r="4" spans="1:57" s="24" customFormat="1" ht="20.25" customHeight="1" x14ac:dyDescent="0.4">
      <c r="A4" s="33"/>
      <c r="B4" s="41"/>
      <c r="C4" s="41"/>
      <c r="D4" s="41"/>
      <c r="E4" s="41"/>
      <c r="F4" s="41"/>
      <c r="G4" s="41"/>
      <c r="H4" s="41"/>
      <c r="I4" s="41"/>
      <c r="J4" s="42"/>
      <c r="K4" s="43"/>
      <c r="L4" s="43"/>
      <c r="M4" s="43"/>
      <c r="N4" s="43"/>
      <c r="O4" s="43"/>
      <c r="P4" s="44"/>
      <c r="Q4" s="43"/>
      <c r="R4" s="43"/>
      <c r="S4" s="45"/>
      <c r="T4" s="33"/>
      <c r="U4" s="33"/>
      <c r="V4" s="33"/>
      <c r="W4" s="33"/>
      <c r="X4" s="33"/>
      <c r="Y4" s="33"/>
      <c r="Z4" s="38"/>
      <c r="AA4" s="38"/>
      <c r="AB4" s="36"/>
      <c r="AC4" s="36"/>
      <c r="AD4" s="35"/>
      <c r="AE4" s="33"/>
      <c r="AF4" s="33"/>
      <c r="AG4" s="33"/>
      <c r="AH4" s="33"/>
      <c r="AI4" s="33"/>
      <c r="AJ4" s="32"/>
      <c r="AK4" s="31"/>
      <c r="AL4" s="31"/>
      <c r="AM4" s="39"/>
      <c r="AN4" s="39"/>
      <c r="AO4" s="39"/>
      <c r="AP4" s="39"/>
      <c r="AQ4" s="39"/>
      <c r="AR4" s="39"/>
      <c r="AS4" s="39"/>
      <c r="AT4" s="39"/>
      <c r="AU4" s="39"/>
      <c r="AV4" s="39"/>
      <c r="AW4" s="39"/>
      <c r="AX4" s="39"/>
      <c r="AY4" s="40" t="s">
        <v>102</v>
      </c>
      <c r="AZ4" s="232" t="s">
        <v>148</v>
      </c>
      <c r="BA4" s="232"/>
      <c r="BB4" s="232"/>
      <c r="BC4" s="232"/>
      <c r="BD4" s="31"/>
      <c r="BE4" s="4"/>
    </row>
    <row r="5" spans="1:57" s="24" customFormat="1" ht="20.25" customHeight="1" x14ac:dyDescent="0.4">
      <c r="A5" s="33"/>
      <c r="B5" s="46"/>
      <c r="C5" s="46"/>
      <c r="D5" s="46"/>
      <c r="E5" s="46"/>
      <c r="F5" s="46"/>
      <c r="G5" s="46"/>
      <c r="H5" s="46"/>
      <c r="I5" s="46"/>
      <c r="J5" s="47"/>
      <c r="K5" s="48"/>
      <c r="L5" s="49"/>
      <c r="M5" s="49"/>
      <c r="N5" s="49"/>
      <c r="O5" s="49"/>
      <c r="P5" s="46"/>
      <c r="Q5" s="50"/>
      <c r="R5" s="50"/>
      <c r="S5" s="51"/>
      <c r="T5" s="33"/>
      <c r="U5" s="33"/>
      <c r="V5" s="33"/>
      <c r="W5" s="33"/>
      <c r="X5" s="33"/>
      <c r="Y5" s="33"/>
      <c r="Z5" s="38"/>
      <c r="AA5" s="38"/>
      <c r="AB5" s="36"/>
      <c r="AC5" s="36"/>
      <c r="AD5" s="52"/>
      <c r="AE5" s="52"/>
      <c r="AF5" s="52"/>
      <c r="AG5" s="52"/>
      <c r="AH5" s="33"/>
      <c r="AI5" s="33"/>
      <c r="AJ5" s="52" t="s">
        <v>58</v>
      </c>
      <c r="AK5" s="52"/>
      <c r="AL5" s="52"/>
      <c r="AM5" s="52"/>
      <c r="AN5" s="52"/>
      <c r="AO5" s="52"/>
      <c r="AP5" s="52"/>
      <c r="AQ5" s="52"/>
      <c r="AR5" s="41"/>
      <c r="AS5" s="41"/>
      <c r="AT5" s="53"/>
      <c r="AU5" s="52"/>
      <c r="AV5" s="226">
        <v>40</v>
      </c>
      <c r="AW5" s="227"/>
      <c r="AX5" s="53" t="s">
        <v>23</v>
      </c>
      <c r="AY5" s="52"/>
      <c r="AZ5" s="256">
        <v>160</v>
      </c>
      <c r="BA5" s="257"/>
      <c r="BB5" s="53" t="s">
        <v>94</v>
      </c>
      <c r="BC5" s="52"/>
      <c r="BD5" s="33"/>
      <c r="BE5" s="4"/>
    </row>
    <row r="6" spans="1:57" s="24" customFormat="1" ht="20.25" customHeight="1" x14ac:dyDescent="0.4">
      <c r="A6" s="33"/>
      <c r="B6" s="46"/>
      <c r="C6" s="46"/>
      <c r="D6" s="46"/>
      <c r="E6" s="46"/>
      <c r="F6" s="46"/>
      <c r="G6" s="46"/>
      <c r="H6" s="46"/>
      <c r="I6" s="46"/>
      <c r="J6" s="46"/>
      <c r="K6" s="54"/>
      <c r="L6" s="54"/>
      <c r="M6" s="54"/>
      <c r="N6" s="46"/>
      <c r="O6" s="55"/>
      <c r="P6" s="56"/>
      <c r="Q6" s="56"/>
      <c r="R6" s="57"/>
      <c r="S6" s="58"/>
      <c r="T6" s="33"/>
      <c r="U6" s="33"/>
      <c r="V6" s="33"/>
      <c r="W6" s="33"/>
      <c r="X6" s="33"/>
      <c r="Y6" s="33"/>
      <c r="Z6" s="38"/>
      <c r="AA6" s="38"/>
      <c r="AB6" s="36"/>
      <c r="AC6" s="36"/>
      <c r="AD6" s="59"/>
      <c r="AE6" s="28"/>
      <c r="AF6" s="28"/>
      <c r="AG6" s="28"/>
      <c r="AH6" s="33"/>
      <c r="AI6" s="33"/>
      <c r="AJ6" s="33"/>
      <c r="AK6" s="33"/>
      <c r="AL6" s="28"/>
      <c r="AM6" s="28"/>
      <c r="AN6" s="60"/>
      <c r="AO6" s="61"/>
      <c r="AP6" s="61"/>
      <c r="AQ6" s="62"/>
      <c r="AR6" s="62"/>
      <c r="AS6" s="62"/>
      <c r="AT6" s="62"/>
      <c r="AU6" s="62"/>
      <c r="AV6" s="62"/>
      <c r="AW6" s="52" t="s">
        <v>24</v>
      </c>
      <c r="AX6" s="52"/>
      <c r="AY6" s="52"/>
      <c r="AZ6" s="230">
        <f>DAY(EOMONTH(DATE(X2,AB2,1),0))</f>
        <v>30</v>
      </c>
      <c r="BA6" s="231"/>
      <c r="BB6" s="53" t="s">
        <v>25</v>
      </c>
      <c r="BC6" s="33"/>
      <c r="BD6" s="33"/>
      <c r="BE6" s="4"/>
    </row>
    <row r="7" spans="1:57" ht="20.25" customHeight="1" thickBot="1" x14ac:dyDescent="0.45">
      <c r="A7" s="63"/>
      <c r="B7" s="63"/>
      <c r="C7" s="64"/>
      <c r="D7" s="64"/>
      <c r="E7" s="63"/>
      <c r="F7" s="63"/>
      <c r="G7" s="65"/>
      <c r="H7" s="63"/>
      <c r="I7" s="63"/>
      <c r="J7" s="63"/>
      <c r="K7" s="63"/>
      <c r="L7" s="63"/>
      <c r="M7" s="63"/>
      <c r="N7" s="63"/>
      <c r="O7" s="63"/>
      <c r="P7" s="63"/>
      <c r="Q7" s="63"/>
      <c r="R7" s="63"/>
      <c r="S7" s="64"/>
      <c r="T7" s="63"/>
      <c r="U7" s="63"/>
      <c r="V7" s="63"/>
      <c r="W7" s="63"/>
      <c r="X7" s="63"/>
      <c r="Y7" s="63"/>
      <c r="Z7" s="63"/>
      <c r="AA7" s="63"/>
      <c r="AB7" s="63"/>
      <c r="AC7" s="63"/>
      <c r="AD7" s="63"/>
      <c r="AE7" s="63"/>
      <c r="AF7" s="63"/>
      <c r="AG7" s="63"/>
      <c r="AH7" s="63"/>
      <c r="AI7" s="63"/>
      <c r="AJ7" s="64"/>
      <c r="AK7" s="63"/>
      <c r="AL7" s="63"/>
      <c r="AM7" s="63"/>
      <c r="AN7" s="63"/>
      <c r="AO7" s="63"/>
      <c r="AP7" s="63"/>
      <c r="AQ7" s="63"/>
      <c r="AR7" s="63"/>
      <c r="AS7" s="63"/>
      <c r="AT7" s="63"/>
      <c r="AU7" s="63"/>
      <c r="AV7" s="63"/>
      <c r="AW7" s="63"/>
      <c r="AX7" s="63"/>
      <c r="AY7" s="63"/>
      <c r="AZ7" s="63"/>
      <c r="BA7" s="63"/>
      <c r="BB7" s="63"/>
      <c r="BC7" s="66"/>
      <c r="BD7" s="66"/>
      <c r="BE7" s="6"/>
    </row>
    <row r="8" spans="1:57" ht="20.25" customHeight="1" thickBot="1" x14ac:dyDescent="0.45">
      <c r="A8" s="63"/>
      <c r="B8" s="204" t="s">
        <v>26</v>
      </c>
      <c r="C8" s="186" t="s">
        <v>65</v>
      </c>
      <c r="D8" s="187"/>
      <c r="E8" s="185" t="s">
        <v>66</v>
      </c>
      <c r="F8" s="187"/>
      <c r="G8" s="185" t="s">
        <v>67</v>
      </c>
      <c r="H8" s="186"/>
      <c r="I8" s="186"/>
      <c r="J8" s="186"/>
      <c r="K8" s="187"/>
      <c r="L8" s="185" t="s">
        <v>68</v>
      </c>
      <c r="M8" s="186"/>
      <c r="N8" s="186"/>
      <c r="O8" s="207"/>
      <c r="P8" s="228" t="s">
        <v>134</v>
      </c>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18" t="str">
        <f>IF(AZ3="４週","(9)1～4週目の勤務時間数合計","(9)1か月の勤務時間数合計")</f>
        <v>(9)1か月の勤務時間数合計</v>
      </c>
      <c r="AV8" s="219"/>
      <c r="AW8" s="218" t="s">
        <v>69</v>
      </c>
      <c r="AX8" s="219"/>
      <c r="AY8" s="216" t="s">
        <v>110</v>
      </c>
      <c r="AZ8" s="216"/>
      <c r="BA8" s="216"/>
      <c r="BB8" s="216"/>
      <c r="BC8" s="216"/>
      <c r="BD8" s="216"/>
      <c r="BE8" s="142" t="s">
        <v>151</v>
      </c>
    </row>
    <row r="9" spans="1:57" ht="20.25" customHeight="1" thickBot="1" x14ac:dyDescent="0.45">
      <c r="A9" s="63"/>
      <c r="B9" s="205"/>
      <c r="C9" s="189"/>
      <c r="D9" s="190"/>
      <c r="E9" s="188"/>
      <c r="F9" s="190"/>
      <c r="G9" s="188"/>
      <c r="H9" s="189"/>
      <c r="I9" s="189"/>
      <c r="J9" s="189"/>
      <c r="K9" s="190"/>
      <c r="L9" s="188"/>
      <c r="M9" s="189"/>
      <c r="N9" s="189"/>
      <c r="O9" s="208"/>
      <c r="P9" s="210" t="s">
        <v>10</v>
      </c>
      <c r="Q9" s="211"/>
      <c r="R9" s="211"/>
      <c r="S9" s="211"/>
      <c r="T9" s="211"/>
      <c r="U9" s="211"/>
      <c r="V9" s="212"/>
      <c r="W9" s="210" t="s">
        <v>11</v>
      </c>
      <c r="X9" s="211"/>
      <c r="Y9" s="211"/>
      <c r="Z9" s="211"/>
      <c r="AA9" s="211"/>
      <c r="AB9" s="211"/>
      <c r="AC9" s="212"/>
      <c r="AD9" s="210" t="s">
        <v>12</v>
      </c>
      <c r="AE9" s="211"/>
      <c r="AF9" s="211"/>
      <c r="AG9" s="211"/>
      <c r="AH9" s="211"/>
      <c r="AI9" s="211"/>
      <c r="AJ9" s="212"/>
      <c r="AK9" s="210" t="s">
        <v>13</v>
      </c>
      <c r="AL9" s="211"/>
      <c r="AM9" s="211"/>
      <c r="AN9" s="211"/>
      <c r="AO9" s="211"/>
      <c r="AP9" s="211"/>
      <c r="AQ9" s="212"/>
      <c r="AR9" s="210" t="s">
        <v>14</v>
      </c>
      <c r="AS9" s="211"/>
      <c r="AT9" s="212"/>
      <c r="AU9" s="220"/>
      <c r="AV9" s="221"/>
      <c r="AW9" s="220"/>
      <c r="AX9" s="221"/>
      <c r="AY9" s="216"/>
      <c r="AZ9" s="216"/>
      <c r="BA9" s="216"/>
      <c r="BB9" s="216"/>
      <c r="BC9" s="216"/>
      <c r="BD9" s="216"/>
      <c r="BE9" s="142"/>
    </row>
    <row r="10" spans="1:57" ht="20.25" customHeight="1" thickBot="1" x14ac:dyDescent="0.45">
      <c r="A10" s="63"/>
      <c r="B10" s="205"/>
      <c r="C10" s="189"/>
      <c r="D10" s="190"/>
      <c r="E10" s="188"/>
      <c r="F10" s="190"/>
      <c r="G10" s="188"/>
      <c r="H10" s="189"/>
      <c r="I10" s="189"/>
      <c r="J10" s="189"/>
      <c r="K10" s="190"/>
      <c r="L10" s="188"/>
      <c r="M10" s="189"/>
      <c r="N10" s="189"/>
      <c r="O10" s="208"/>
      <c r="P10" s="79">
        <f>DAY(DATE($X$2,$AB$2,1))</f>
        <v>1</v>
      </c>
      <c r="Q10" s="80">
        <f>DAY(DATE($X$2,$AB$2,2))</f>
        <v>2</v>
      </c>
      <c r="R10" s="80">
        <f>DAY(DATE($X$2,$AB$2,3))</f>
        <v>3</v>
      </c>
      <c r="S10" s="80">
        <f>DAY(DATE($X$2,$AB$2,4))</f>
        <v>4</v>
      </c>
      <c r="T10" s="80">
        <f>DAY(DATE($X$2,$AB$2,5))</f>
        <v>5</v>
      </c>
      <c r="U10" s="80">
        <f>DAY(DATE($X$2,$AB$2,6))</f>
        <v>6</v>
      </c>
      <c r="V10" s="81">
        <f>DAY(DATE($X$2,$AB$2,7))</f>
        <v>7</v>
      </c>
      <c r="W10" s="79">
        <f>DAY(DATE($X$2,$AB$2,8))</f>
        <v>8</v>
      </c>
      <c r="X10" s="80">
        <f>DAY(DATE($X$2,$AB$2,9))</f>
        <v>9</v>
      </c>
      <c r="Y10" s="80">
        <f>DAY(DATE($X$2,$AB$2,10))</f>
        <v>10</v>
      </c>
      <c r="Z10" s="80">
        <f>DAY(DATE($X$2,$AB$2,11))</f>
        <v>11</v>
      </c>
      <c r="AA10" s="80">
        <f>DAY(DATE($X$2,$AB$2,12))</f>
        <v>12</v>
      </c>
      <c r="AB10" s="80">
        <f>DAY(DATE($X$2,$AB$2,13))</f>
        <v>13</v>
      </c>
      <c r="AC10" s="81">
        <f>DAY(DATE($X$2,$AB$2,14))</f>
        <v>14</v>
      </c>
      <c r="AD10" s="79">
        <f>DAY(DATE($X$2,$AB$2,15))</f>
        <v>15</v>
      </c>
      <c r="AE10" s="80">
        <f>DAY(DATE($X$2,$AB$2,16))</f>
        <v>16</v>
      </c>
      <c r="AF10" s="80">
        <f>DAY(DATE($X$2,$AB$2,17))</f>
        <v>17</v>
      </c>
      <c r="AG10" s="80">
        <f>DAY(DATE($X$2,$AB$2,18))</f>
        <v>18</v>
      </c>
      <c r="AH10" s="80">
        <f>DAY(DATE($X$2,$AB$2,19))</f>
        <v>19</v>
      </c>
      <c r="AI10" s="80">
        <f>DAY(DATE($X$2,$AB$2,20))</f>
        <v>20</v>
      </c>
      <c r="AJ10" s="81">
        <f>DAY(DATE($X$2,$AB$2,21))</f>
        <v>21</v>
      </c>
      <c r="AK10" s="79">
        <f>DAY(DATE($X$2,$AB$2,22))</f>
        <v>22</v>
      </c>
      <c r="AL10" s="80">
        <f>DAY(DATE($X$2,$AB$2,23))</f>
        <v>23</v>
      </c>
      <c r="AM10" s="80">
        <f>DAY(DATE($X$2,$AB$2,24))</f>
        <v>24</v>
      </c>
      <c r="AN10" s="80">
        <f>DAY(DATE($X$2,$AB$2,25))</f>
        <v>25</v>
      </c>
      <c r="AO10" s="80">
        <f>DAY(DATE($X$2,$AB$2,26))</f>
        <v>26</v>
      </c>
      <c r="AP10" s="80">
        <f>DAY(DATE($X$2,$AB$2,27))</f>
        <v>27</v>
      </c>
      <c r="AQ10" s="81">
        <f>DAY(DATE($X$2,$AB$2,28))</f>
        <v>28</v>
      </c>
      <c r="AR10" s="79">
        <f>IF(AZ3="暦月",IF(DAY(DATE($X$2,$AB$2,29))=29,29,""),"")</f>
        <v>29</v>
      </c>
      <c r="AS10" s="80">
        <f>IF(AZ3="暦月",IF(DAY(DATE($X$2,$AB$2,30))=30,30,""),"")</f>
        <v>30</v>
      </c>
      <c r="AT10" s="81" t="str">
        <f>IF(AZ3="暦月",IF(DAY(DATE($X$2,$AB$2,31))=31,31,""),"")</f>
        <v/>
      </c>
      <c r="AU10" s="220"/>
      <c r="AV10" s="221"/>
      <c r="AW10" s="220"/>
      <c r="AX10" s="221"/>
      <c r="AY10" s="216"/>
      <c r="AZ10" s="216"/>
      <c r="BA10" s="216"/>
      <c r="BB10" s="216"/>
      <c r="BC10" s="216"/>
      <c r="BD10" s="216"/>
      <c r="BE10" s="142"/>
    </row>
    <row r="11" spans="1:57" ht="20.25" hidden="1" customHeight="1" thickBot="1" x14ac:dyDescent="0.45">
      <c r="A11" s="63"/>
      <c r="B11" s="205"/>
      <c r="C11" s="189"/>
      <c r="D11" s="190"/>
      <c r="E11" s="188"/>
      <c r="F11" s="190"/>
      <c r="G11" s="188"/>
      <c r="H11" s="189"/>
      <c r="I11" s="189"/>
      <c r="J11" s="189"/>
      <c r="K11" s="190"/>
      <c r="L11" s="188"/>
      <c r="M11" s="189"/>
      <c r="N11" s="189"/>
      <c r="O11" s="208"/>
      <c r="P11" s="79">
        <f>WEEKDAY(DATE($X$2,$AB$2,1))</f>
        <v>2</v>
      </c>
      <c r="Q11" s="80">
        <f>WEEKDAY(DATE($X$2,$AB$2,2))</f>
        <v>3</v>
      </c>
      <c r="R11" s="80">
        <f>WEEKDAY(DATE($X$2,$AB$2,3))</f>
        <v>4</v>
      </c>
      <c r="S11" s="80">
        <f>WEEKDAY(DATE($X$2,$AB$2,4))</f>
        <v>5</v>
      </c>
      <c r="T11" s="80">
        <f>WEEKDAY(DATE($X$2,$AB$2,5))</f>
        <v>6</v>
      </c>
      <c r="U11" s="80">
        <f>WEEKDAY(DATE($X$2,$AB$2,6))</f>
        <v>7</v>
      </c>
      <c r="V11" s="81">
        <f>WEEKDAY(DATE($X$2,$AB$2,7))</f>
        <v>1</v>
      </c>
      <c r="W11" s="79">
        <f>WEEKDAY(DATE($X$2,$AB$2,8))</f>
        <v>2</v>
      </c>
      <c r="X11" s="80">
        <f>WEEKDAY(DATE($X$2,$AB$2,9))</f>
        <v>3</v>
      </c>
      <c r="Y11" s="80">
        <f>WEEKDAY(DATE($X$2,$AB$2,10))</f>
        <v>4</v>
      </c>
      <c r="Z11" s="80">
        <f>WEEKDAY(DATE($X$2,$AB$2,11))</f>
        <v>5</v>
      </c>
      <c r="AA11" s="80">
        <f>WEEKDAY(DATE($X$2,$AB$2,12))</f>
        <v>6</v>
      </c>
      <c r="AB11" s="80">
        <f>WEEKDAY(DATE($X$2,$AB$2,13))</f>
        <v>7</v>
      </c>
      <c r="AC11" s="81">
        <f>WEEKDAY(DATE($X$2,$AB$2,14))</f>
        <v>1</v>
      </c>
      <c r="AD11" s="79">
        <f>WEEKDAY(DATE($X$2,$AB$2,15))</f>
        <v>2</v>
      </c>
      <c r="AE11" s="80">
        <f>WEEKDAY(DATE($X$2,$AB$2,16))</f>
        <v>3</v>
      </c>
      <c r="AF11" s="80">
        <f>WEEKDAY(DATE($X$2,$AB$2,17))</f>
        <v>4</v>
      </c>
      <c r="AG11" s="80">
        <f>WEEKDAY(DATE($X$2,$AB$2,18))</f>
        <v>5</v>
      </c>
      <c r="AH11" s="80">
        <f>WEEKDAY(DATE($X$2,$AB$2,19))</f>
        <v>6</v>
      </c>
      <c r="AI11" s="80">
        <f>WEEKDAY(DATE($X$2,$AB$2,20))</f>
        <v>7</v>
      </c>
      <c r="AJ11" s="81">
        <f>WEEKDAY(DATE($X$2,$AB$2,21))</f>
        <v>1</v>
      </c>
      <c r="AK11" s="79">
        <f>WEEKDAY(DATE($X$2,$AB$2,22))</f>
        <v>2</v>
      </c>
      <c r="AL11" s="80">
        <f>WEEKDAY(DATE($X$2,$AB$2,23))</f>
        <v>3</v>
      </c>
      <c r="AM11" s="80">
        <f>WEEKDAY(DATE($X$2,$AB$2,24))</f>
        <v>4</v>
      </c>
      <c r="AN11" s="80">
        <f>WEEKDAY(DATE($X$2,$AB$2,25))</f>
        <v>5</v>
      </c>
      <c r="AO11" s="80">
        <f>WEEKDAY(DATE($X$2,$AB$2,26))</f>
        <v>6</v>
      </c>
      <c r="AP11" s="80">
        <f>WEEKDAY(DATE($X$2,$AB$2,27))</f>
        <v>7</v>
      </c>
      <c r="AQ11" s="81">
        <f>WEEKDAY(DATE($X$2,$AB$2,28))</f>
        <v>1</v>
      </c>
      <c r="AR11" s="79">
        <f>IF(AR10=29,WEEKDAY(DATE($X$2,$AB$2,29)),0)</f>
        <v>2</v>
      </c>
      <c r="AS11" s="80">
        <f>IF(AS10=30,WEEKDAY(DATE($X$2,$AB$2,30)),0)</f>
        <v>3</v>
      </c>
      <c r="AT11" s="81">
        <f>IF(AT10=31,WEEKDAY(DATE($X$2,$AB$2,31)),0)</f>
        <v>0</v>
      </c>
      <c r="AU11" s="222"/>
      <c r="AV11" s="223"/>
      <c r="AW11" s="222"/>
      <c r="AX11" s="223"/>
      <c r="AY11" s="217"/>
      <c r="AZ11" s="217"/>
      <c r="BA11" s="217"/>
      <c r="BB11" s="217"/>
      <c r="BC11" s="217"/>
      <c r="BD11" s="217"/>
      <c r="BE11" s="143"/>
    </row>
    <row r="12" spans="1:57" ht="20.25" customHeight="1" thickBot="1" x14ac:dyDescent="0.45">
      <c r="A12" s="63"/>
      <c r="B12" s="206"/>
      <c r="C12" s="192"/>
      <c r="D12" s="193"/>
      <c r="E12" s="191"/>
      <c r="F12" s="193"/>
      <c r="G12" s="191"/>
      <c r="H12" s="192"/>
      <c r="I12" s="192"/>
      <c r="J12" s="192"/>
      <c r="K12" s="193"/>
      <c r="L12" s="191"/>
      <c r="M12" s="192"/>
      <c r="N12" s="192"/>
      <c r="O12" s="209"/>
      <c r="P12" s="82" t="str">
        <f>IF(P11=1,"日",IF(P11=2,"月",IF(P11=3,"火",IF(P11=4,"水",IF(P11=5,"木",IF(P11=6,"金","土"))))))</f>
        <v>月</v>
      </c>
      <c r="Q12" s="83" t="str">
        <f t="shared" ref="Q12:AQ12" si="0">IF(Q11=1,"日",IF(Q11=2,"月",IF(Q11=3,"火",IF(Q11=4,"水",IF(Q11=5,"木",IF(Q11=6,"金","土"))))))</f>
        <v>火</v>
      </c>
      <c r="R12" s="83" t="str">
        <f t="shared" si="0"/>
        <v>水</v>
      </c>
      <c r="S12" s="83" t="str">
        <f t="shared" si="0"/>
        <v>木</v>
      </c>
      <c r="T12" s="83" t="str">
        <f t="shared" si="0"/>
        <v>金</v>
      </c>
      <c r="U12" s="83" t="str">
        <f t="shared" si="0"/>
        <v>土</v>
      </c>
      <c r="V12" s="84" t="str">
        <f t="shared" si="0"/>
        <v>日</v>
      </c>
      <c r="W12" s="82" t="str">
        <f t="shared" si="0"/>
        <v>月</v>
      </c>
      <c r="X12" s="83" t="str">
        <f t="shared" si="0"/>
        <v>火</v>
      </c>
      <c r="Y12" s="83" t="str">
        <f t="shared" si="0"/>
        <v>水</v>
      </c>
      <c r="Z12" s="83" t="str">
        <f t="shared" si="0"/>
        <v>木</v>
      </c>
      <c r="AA12" s="83" t="str">
        <f t="shared" si="0"/>
        <v>金</v>
      </c>
      <c r="AB12" s="83" t="str">
        <f t="shared" si="0"/>
        <v>土</v>
      </c>
      <c r="AC12" s="84" t="str">
        <f t="shared" si="0"/>
        <v>日</v>
      </c>
      <c r="AD12" s="82" t="str">
        <f t="shared" si="0"/>
        <v>月</v>
      </c>
      <c r="AE12" s="83" t="str">
        <f t="shared" si="0"/>
        <v>火</v>
      </c>
      <c r="AF12" s="83" t="str">
        <f t="shared" si="0"/>
        <v>水</v>
      </c>
      <c r="AG12" s="83" t="str">
        <f t="shared" si="0"/>
        <v>木</v>
      </c>
      <c r="AH12" s="83" t="str">
        <f t="shared" si="0"/>
        <v>金</v>
      </c>
      <c r="AI12" s="83" t="str">
        <f t="shared" si="0"/>
        <v>土</v>
      </c>
      <c r="AJ12" s="84" t="str">
        <f t="shared" si="0"/>
        <v>日</v>
      </c>
      <c r="AK12" s="82" t="str">
        <f t="shared" si="0"/>
        <v>月</v>
      </c>
      <c r="AL12" s="83" t="str">
        <f t="shared" si="0"/>
        <v>火</v>
      </c>
      <c r="AM12" s="83" t="str">
        <f t="shared" si="0"/>
        <v>水</v>
      </c>
      <c r="AN12" s="83" t="str">
        <f t="shared" si="0"/>
        <v>木</v>
      </c>
      <c r="AO12" s="83" t="str">
        <f t="shared" si="0"/>
        <v>金</v>
      </c>
      <c r="AP12" s="83" t="str">
        <f t="shared" si="0"/>
        <v>土</v>
      </c>
      <c r="AQ12" s="84" t="str">
        <f t="shared" si="0"/>
        <v>日</v>
      </c>
      <c r="AR12" s="83" t="str">
        <f>IF(AR11=1,"日",IF(AR11=2,"月",IF(AR11=3,"火",IF(AR11=4,"水",IF(AR11=5,"木",IF(AR11=6,"金",IF(AR11=0,"","土")))))))</f>
        <v>月</v>
      </c>
      <c r="AS12" s="83" t="str">
        <f>IF(AS11=1,"日",IF(AS11=2,"月",IF(AS11=3,"火",IF(AS11=4,"水",IF(AS11=5,"木",IF(AS11=6,"金",IF(AS11=0,"","土")))))))</f>
        <v>火</v>
      </c>
      <c r="AT12" s="83" t="str">
        <f>IF(AT11=1,"日",IF(AT11=2,"月",IF(AT11=3,"火",IF(AT11=4,"水",IF(AT11=5,"木",IF(AT11=6,"金",IF(AT11=0,"","土")))))))</f>
        <v/>
      </c>
      <c r="AU12" s="224"/>
      <c r="AV12" s="225"/>
      <c r="AW12" s="224"/>
      <c r="AX12" s="225"/>
      <c r="AY12" s="217"/>
      <c r="AZ12" s="217"/>
      <c r="BA12" s="217"/>
      <c r="BB12" s="217"/>
      <c r="BC12" s="217"/>
      <c r="BD12" s="217"/>
      <c r="BE12" s="143"/>
    </row>
    <row r="13" spans="1:57" ht="39.950000000000003" customHeight="1" x14ac:dyDescent="0.4">
      <c r="A13" s="63"/>
      <c r="B13" s="76">
        <v>1</v>
      </c>
      <c r="C13" s="175" t="s">
        <v>2</v>
      </c>
      <c r="D13" s="176"/>
      <c r="E13" s="177" t="s">
        <v>77</v>
      </c>
      <c r="F13" s="178"/>
      <c r="G13" s="177" t="s">
        <v>78</v>
      </c>
      <c r="H13" s="179"/>
      <c r="I13" s="179"/>
      <c r="J13" s="179"/>
      <c r="K13" s="178"/>
      <c r="L13" s="180" t="s">
        <v>79</v>
      </c>
      <c r="M13" s="181"/>
      <c r="N13" s="181"/>
      <c r="O13" s="182"/>
      <c r="P13" s="118">
        <v>8</v>
      </c>
      <c r="Q13" s="119">
        <v>8</v>
      </c>
      <c r="R13" s="119"/>
      <c r="S13" s="119"/>
      <c r="T13" s="119">
        <v>8</v>
      </c>
      <c r="U13" s="119">
        <v>8</v>
      </c>
      <c r="V13" s="120">
        <v>8</v>
      </c>
      <c r="W13" s="118">
        <v>8</v>
      </c>
      <c r="X13" s="119">
        <v>8</v>
      </c>
      <c r="Y13" s="119"/>
      <c r="Z13" s="119"/>
      <c r="AA13" s="119">
        <v>8</v>
      </c>
      <c r="AB13" s="119">
        <v>8</v>
      </c>
      <c r="AC13" s="120">
        <v>8</v>
      </c>
      <c r="AD13" s="118">
        <v>8</v>
      </c>
      <c r="AE13" s="119">
        <v>8</v>
      </c>
      <c r="AF13" s="119"/>
      <c r="AG13" s="119"/>
      <c r="AH13" s="119">
        <v>8</v>
      </c>
      <c r="AI13" s="119">
        <v>8</v>
      </c>
      <c r="AJ13" s="120">
        <v>8</v>
      </c>
      <c r="AK13" s="118">
        <v>8</v>
      </c>
      <c r="AL13" s="119">
        <v>8</v>
      </c>
      <c r="AM13" s="119"/>
      <c r="AN13" s="119"/>
      <c r="AO13" s="119">
        <v>8</v>
      </c>
      <c r="AP13" s="119">
        <v>8</v>
      </c>
      <c r="AQ13" s="120">
        <v>8</v>
      </c>
      <c r="AR13" s="118"/>
      <c r="AS13" s="119"/>
      <c r="AT13" s="120"/>
      <c r="AU13" s="194">
        <f>IF($AZ$3="４週",SUM(P13:AQ13),IF($AZ$3="暦月",SUM(P13:AT13),""))</f>
        <v>160</v>
      </c>
      <c r="AV13" s="195"/>
      <c r="AW13" s="196">
        <f t="shared" ref="AW13:AW30" si="1">IF($AZ$3="４週",AU13/4,IF($AZ$3="暦月",AU13/($AZ$6/7),""))</f>
        <v>37.333333333333336</v>
      </c>
      <c r="AX13" s="197"/>
      <c r="AY13" s="150"/>
      <c r="AZ13" s="151"/>
      <c r="BA13" s="151"/>
      <c r="BB13" s="151"/>
      <c r="BC13" s="151"/>
      <c r="BD13" s="152"/>
      <c r="BE13" s="139">
        <v>42095</v>
      </c>
    </row>
    <row r="14" spans="1:57" ht="39.950000000000003" customHeight="1" x14ac:dyDescent="0.4">
      <c r="A14" s="63"/>
      <c r="B14" s="77">
        <f t="shared" ref="B14:B30" si="2">B13+1</f>
        <v>2</v>
      </c>
      <c r="C14" s="153" t="s">
        <v>123</v>
      </c>
      <c r="D14" s="154"/>
      <c r="E14" s="155" t="s">
        <v>77</v>
      </c>
      <c r="F14" s="156"/>
      <c r="G14" s="155" t="s">
        <v>124</v>
      </c>
      <c r="H14" s="157"/>
      <c r="I14" s="157"/>
      <c r="J14" s="157"/>
      <c r="K14" s="156"/>
      <c r="L14" s="158" t="s">
        <v>104</v>
      </c>
      <c r="M14" s="159"/>
      <c r="N14" s="159"/>
      <c r="O14" s="160"/>
      <c r="P14" s="121">
        <v>8</v>
      </c>
      <c r="Q14" s="122">
        <v>8</v>
      </c>
      <c r="R14" s="122"/>
      <c r="S14" s="122"/>
      <c r="T14" s="122">
        <v>8</v>
      </c>
      <c r="U14" s="122">
        <v>8</v>
      </c>
      <c r="V14" s="123">
        <v>8</v>
      </c>
      <c r="W14" s="121">
        <v>8</v>
      </c>
      <c r="X14" s="122">
        <v>8</v>
      </c>
      <c r="Y14" s="122"/>
      <c r="Z14" s="122"/>
      <c r="AA14" s="122">
        <v>8</v>
      </c>
      <c r="AB14" s="122">
        <v>8</v>
      </c>
      <c r="AC14" s="123">
        <v>8</v>
      </c>
      <c r="AD14" s="121">
        <v>8</v>
      </c>
      <c r="AE14" s="122">
        <v>8</v>
      </c>
      <c r="AF14" s="122"/>
      <c r="AG14" s="122"/>
      <c r="AH14" s="122">
        <v>8</v>
      </c>
      <c r="AI14" s="122">
        <v>8</v>
      </c>
      <c r="AJ14" s="123">
        <v>8</v>
      </c>
      <c r="AK14" s="121">
        <v>8</v>
      </c>
      <c r="AL14" s="122">
        <v>8</v>
      </c>
      <c r="AM14" s="122"/>
      <c r="AN14" s="122"/>
      <c r="AO14" s="122">
        <v>8</v>
      </c>
      <c r="AP14" s="122">
        <v>8</v>
      </c>
      <c r="AQ14" s="123">
        <v>8</v>
      </c>
      <c r="AR14" s="121"/>
      <c r="AS14" s="122"/>
      <c r="AT14" s="123"/>
      <c r="AU14" s="183">
        <f>IF($AZ$3="４週",SUM(P14:AQ14),IF($AZ$3="暦月",SUM(P14:AT14),""))</f>
        <v>160</v>
      </c>
      <c r="AV14" s="184"/>
      <c r="AW14" s="169">
        <f t="shared" si="1"/>
        <v>37.333333333333336</v>
      </c>
      <c r="AX14" s="170"/>
      <c r="AY14" s="144"/>
      <c r="AZ14" s="145"/>
      <c r="BA14" s="145"/>
      <c r="BB14" s="145"/>
      <c r="BC14" s="145"/>
      <c r="BD14" s="146"/>
      <c r="BE14" s="140">
        <v>45017</v>
      </c>
    </row>
    <row r="15" spans="1:57" ht="39.950000000000003" customHeight="1" x14ac:dyDescent="0.4">
      <c r="A15" s="63"/>
      <c r="B15" s="77">
        <f t="shared" si="2"/>
        <v>3</v>
      </c>
      <c r="C15" s="153" t="s">
        <v>123</v>
      </c>
      <c r="D15" s="154"/>
      <c r="E15" s="155" t="s">
        <v>77</v>
      </c>
      <c r="F15" s="156"/>
      <c r="G15" s="155" t="s">
        <v>113</v>
      </c>
      <c r="H15" s="157"/>
      <c r="I15" s="157"/>
      <c r="J15" s="157"/>
      <c r="K15" s="156"/>
      <c r="L15" s="158" t="s">
        <v>89</v>
      </c>
      <c r="M15" s="159"/>
      <c r="N15" s="159"/>
      <c r="O15" s="160"/>
      <c r="P15" s="121">
        <v>8</v>
      </c>
      <c r="Q15" s="122">
        <v>8</v>
      </c>
      <c r="R15" s="122"/>
      <c r="S15" s="122"/>
      <c r="T15" s="122">
        <v>8</v>
      </c>
      <c r="U15" s="122">
        <v>8</v>
      </c>
      <c r="V15" s="123">
        <v>8</v>
      </c>
      <c r="W15" s="121">
        <v>8</v>
      </c>
      <c r="X15" s="122">
        <v>8</v>
      </c>
      <c r="Y15" s="122"/>
      <c r="Z15" s="122"/>
      <c r="AA15" s="122">
        <v>8</v>
      </c>
      <c r="AB15" s="122">
        <v>8</v>
      </c>
      <c r="AC15" s="123">
        <v>8</v>
      </c>
      <c r="AD15" s="121">
        <v>8</v>
      </c>
      <c r="AE15" s="122">
        <v>8</v>
      </c>
      <c r="AF15" s="122"/>
      <c r="AG15" s="122"/>
      <c r="AH15" s="122">
        <v>8</v>
      </c>
      <c r="AI15" s="122">
        <v>8</v>
      </c>
      <c r="AJ15" s="123">
        <v>8</v>
      </c>
      <c r="AK15" s="121">
        <v>8</v>
      </c>
      <c r="AL15" s="122">
        <v>8</v>
      </c>
      <c r="AM15" s="122"/>
      <c r="AN15" s="122"/>
      <c r="AO15" s="122">
        <v>8</v>
      </c>
      <c r="AP15" s="122">
        <v>8</v>
      </c>
      <c r="AQ15" s="123">
        <v>8</v>
      </c>
      <c r="AR15" s="121"/>
      <c r="AS15" s="122"/>
      <c r="AT15" s="123"/>
      <c r="AU15" s="183">
        <f>IF($AZ$3="４週",SUM(P15:AQ15),IF($AZ$3="暦月",SUM(P15:AT15),""))</f>
        <v>160</v>
      </c>
      <c r="AV15" s="184"/>
      <c r="AW15" s="169">
        <f t="shared" si="1"/>
        <v>37.333333333333336</v>
      </c>
      <c r="AX15" s="170"/>
      <c r="AY15" s="144"/>
      <c r="AZ15" s="145"/>
      <c r="BA15" s="145"/>
      <c r="BB15" s="145"/>
      <c r="BC15" s="145"/>
      <c r="BD15" s="146"/>
      <c r="BE15" s="140">
        <v>45017</v>
      </c>
    </row>
    <row r="16" spans="1:57" ht="39.950000000000003" customHeight="1" x14ac:dyDescent="0.4">
      <c r="A16" s="63"/>
      <c r="B16" s="77">
        <f t="shared" si="2"/>
        <v>4</v>
      </c>
      <c r="C16" s="153" t="s">
        <v>123</v>
      </c>
      <c r="D16" s="154"/>
      <c r="E16" s="155" t="s">
        <v>129</v>
      </c>
      <c r="F16" s="156"/>
      <c r="G16" s="155" t="s">
        <v>32</v>
      </c>
      <c r="H16" s="157"/>
      <c r="I16" s="157"/>
      <c r="J16" s="157"/>
      <c r="K16" s="156"/>
      <c r="L16" s="158" t="s">
        <v>90</v>
      </c>
      <c r="M16" s="159"/>
      <c r="N16" s="159"/>
      <c r="O16" s="160"/>
      <c r="P16" s="121">
        <v>4</v>
      </c>
      <c r="Q16" s="122">
        <v>4</v>
      </c>
      <c r="R16" s="122"/>
      <c r="S16" s="122"/>
      <c r="T16" s="122">
        <v>4</v>
      </c>
      <c r="U16" s="122">
        <v>4</v>
      </c>
      <c r="V16" s="123">
        <v>4</v>
      </c>
      <c r="W16" s="121">
        <v>4</v>
      </c>
      <c r="X16" s="122">
        <v>4</v>
      </c>
      <c r="Y16" s="122"/>
      <c r="Z16" s="122"/>
      <c r="AA16" s="122">
        <v>4</v>
      </c>
      <c r="AB16" s="122">
        <v>4</v>
      </c>
      <c r="AC16" s="123">
        <v>4</v>
      </c>
      <c r="AD16" s="121">
        <v>4</v>
      </c>
      <c r="AE16" s="122">
        <v>4</v>
      </c>
      <c r="AF16" s="122"/>
      <c r="AG16" s="122"/>
      <c r="AH16" s="122">
        <v>4</v>
      </c>
      <c r="AI16" s="122">
        <v>4</v>
      </c>
      <c r="AJ16" s="123">
        <v>4</v>
      </c>
      <c r="AK16" s="121">
        <v>4</v>
      </c>
      <c r="AL16" s="122">
        <v>4</v>
      </c>
      <c r="AM16" s="122"/>
      <c r="AN16" s="122"/>
      <c r="AO16" s="122">
        <v>4</v>
      </c>
      <c r="AP16" s="122">
        <v>4</v>
      </c>
      <c r="AQ16" s="123">
        <v>4</v>
      </c>
      <c r="AR16" s="121"/>
      <c r="AS16" s="122"/>
      <c r="AT16" s="123"/>
      <c r="AU16" s="183">
        <f>IF($AZ$3="４週",SUM(P16:AQ16),IF($AZ$3="暦月",SUM(P16:AT16),""))</f>
        <v>80</v>
      </c>
      <c r="AV16" s="184"/>
      <c r="AW16" s="169">
        <f t="shared" si="1"/>
        <v>18.666666666666668</v>
      </c>
      <c r="AX16" s="170"/>
      <c r="AY16" s="144"/>
      <c r="AZ16" s="145"/>
      <c r="BA16" s="145"/>
      <c r="BB16" s="145"/>
      <c r="BC16" s="145"/>
      <c r="BD16" s="146"/>
      <c r="BE16" s="140">
        <v>42095</v>
      </c>
    </row>
    <row r="17" spans="1:57" ht="39.950000000000003" customHeight="1" x14ac:dyDescent="0.4">
      <c r="A17" s="63"/>
      <c r="B17" s="77">
        <f t="shared" si="2"/>
        <v>5</v>
      </c>
      <c r="C17" s="153"/>
      <c r="D17" s="154"/>
      <c r="E17" s="155"/>
      <c r="F17" s="156"/>
      <c r="G17" s="155"/>
      <c r="H17" s="157"/>
      <c r="I17" s="157"/>
      <c r="J17" s="157"/>
      <c r="K17" s="156"/>
      <c r="L17" s="158"/>
      <c r="M17" s="159"/>
      <c r="N17" s="159"/>
      <c r="O17" s="160"/>
      <c r="P17" s="121"/>
      <c r="Q17" s="122"/>
      <c r="R17" s="122"/>
      <c r="S17" s="122"/>
      <c r="T17" s="122"/>
      <c r="U17" s="122"/>
      <c r="V17" s="123"/>
      <c r="W17" s="121"/>
      <c r="X17" s="122"/>
      <c r="Y17" s="122"/>
      <c r="Z17" s="122"/>
      <c r="AA17" s="122"/>
      <c r="AB17" s="122"/>
      <c r="AC17" s="123"/>
      <c r="AD17" s="121"/>
      <c r="AE17" s="122"/>
      <c r="AF17" s="122"/>
      <c r="AG17" s="122"/>
      <c r="AH17" s="122"/>
      <c r="AI17" s="122"/>
      <c r="AJ17" s="123"/>
      <c r="AK17" s="121"/>
      <c r="AL17" s="122"/>
      <c r="AM17" s="122"/>
      <c r="AN17" s="122"/>
      <c r="AO17" s="122"/>
      <c r="AP17" s="122"/>
      <c r="AQ17" s="123"/>
      <c r="AR17" s="121"/>
      <c r="AS17" s="122"/>
      <c r="AT17" s="123"/>
      <c r="AU17" s="183">
        <f t="shared" ref="AU17:AU30" si="3">IF($AZ$3="４週",SUM(P17:AQ17),IF($AZ$3="暦月",SUM(P17:AT17),""))</f>
        <v>0</v>
      </c>
      <c r="AV17" s="184"/>
      <c r="AW17" s="169">
        <f t="shared" si="1"/>
        <v>0</v>
      </c>
      <c r="AX17" s="170"/>
      <c r="AY17" s="144"/>
      <c r="AZ17" s="145"/>
      <c r="BA17" s="145"/>
      <c r="BB17" s="145"/>
      <c r="BC17" s="145"/>
      <c r="BD17" s="146"/>
      <c r="BE17" s="140"/>
    </row>
    <row r="18" spans="1:57" ht="39.950000000000003" customHeight="1" x14ac:dyDescent="0.4">
      <c r="A18" s="63"/>
      <c r="B18" s="77">
        <f t="shared" si="2"/>
        <v>6</v>
      </c>
      <c r="C18" s="153"/>
      <c r="D18" s="154"/>
      <c r="E18" s="155"/>
      <c r="F18" s="156"/>
      <c r="G18" s="155"/>
      <c r="H18" s="157"/>
      <c r="I18" s="157"/>
      <c r="J18" s="157"/>
      <c r="K18" s="156"/>
      <c r="L18" s="158"/>
      <c r="M18" s="159"/>
      <c r="N18" s="159"/>
      <c r="O18" s="160"/>
      <c r="P18" s="121"/>
      <c r="Q18" s="122"/>
      <c r="R18" s="122"/>
      <c r="S18" s="122"/>
      <c r="T18" s="122"/>
      <c r="U18" s="122"/>
      <c r="V18" s="123"/>
      <c r="W18" s="121"/>
      <c r="X18" s="122"/>
      <c r="Y18" s="122"/>
      <c r="Z18" s="122"/>
      <c r="AA18" s="122"/>
      <c r="AB18" s="122"/>
      <c r="AC18" s="123"/>
      <c r="AD18" s="121"/>
      <c r="AE18" s="122"/>
      <c r="AF18" s="122"/>
      <c r="AG18" s="122"/>
      <c r="AH18" s="122"/>
      <c r="AI18" s="122"/>
      <c r="AJ18" s="123"/>
      <c r="AK18" s="121"/>
      <c r="AL18" s="122"/>
      <c r="AM18" s="122"/>
      <c r="AN18" s="122"/>
      <c r="AO18" s="122"/>
      <c r="AP18" s="122"/>
      <c r="AQ18" s="123"/>
      <c r="AR18" s="121"/>
      <c r="AS18" s="122"/>
      <c r="AT18" s="123"/>
      <c r="AU18" s="183">
        <f t="shared" si="3"/>
        <v>0</v>
      </c>
      <c r="AV18" s="184"/>
      <c r="AW18" s="169">
        <f t="shared" si="1"/>
        <v>0</v>
      </c>
      <c r="AX18" s="170"/>
      <c r="AY18" s="144"/>
      <c r="AZ18" s="145"/>
      <c r="BA18" s="145"/>
      <c r="BB18" s="145"/>
      <c r="BC18" s="145"/>
      <c r="BD18" s="146"/>
      <c r="BE18" s="140"/>
    </row>
    <row r="19" spans="1:57" ht="39.950000000000003" customHeight="1" x14ac:dyDescent="0.4">
      <c r="A19" s="63"/>
      <c r="B19" s="77">
        <f t="shared" si="2"/>
        <v>7</v>
      </c>
      <c r="C19" s="153"/>
      <c r="D19" s="154"/>
      <c r="E19" s="155"/>
      <c r="F19" s="156"/>
      <c r="G19" s="155"/>
      <c r="H19" s="157"/>
      <c r="I19" s="157"/>
      <c r="J19" s="157"/>
      <c r="K19" s="156"/>
      <c r="L19" s="158"/>
      <c r="M19" s="159"/>
      <c r="N19" s="159"/>
      <c r="O19" s="160"/>
      <c r="P19" s="121"/>
      <c r="Q19" s="122"/>
      <c r="R19" s="122"/>
      <c r="S19" s="122"/>
      <c r="T19" s="122"/>
      <c r="U19" s="122"/>
      <c r="V19" s="123"/>
      <c r="W19" s="121"/>
      <c r="X19" s="122"/>
      <c r="Y19" s="122"/>
      <c r="Z19" s="122"/>
      <c r="AA19" s="122"/>
      <c r="AB19" s="122"/>
      <c r="AC19" s="123"/>
      <c r="AD19" s="121"/>
      <c r="AE19" s="122"/>
      <c r="AF19" s="122"/>
      <c r="AG19" s="122"/>
      <c r="AH19" s="122"/>
      <c r="AI19" s="122"/>
      <c r="AJ19" s="123"/>
      <c r="AK19" s="121"/>
      <c r="AL19" s="122"/>
      <c r="AM19" s="122"/>
      <c r="AN19" s="122"/>
      <c r="AO19" s="122"/>
      <c r="AP19" s="122"/>
      <c r="AQ19" s="123"/>
      <c r="AR19" s="121"/>
      <c r="AS19" s="122"/>
      <c r="AT19" s="123"/>
      <c r="AU19" s="183">
        <f>IF($AZ$3="４週",SUM(P19:AQ19),IF($AZ$3="暦月",SUM(P19:AT19),""))</f>
        <v>0</v>
      </c>
      <c r="AV19" s="184"/>
      <c r="AW19" s="169">
        <f t="shared" si="1"/>
        <v>0</v>
      </c>
      <c r="AX19" s="170"/>
      <c r="AY19" s="144"/>
      <c r="AZ19" s="145"/>
      <c r="BA19" s="145"/>
      <c r="BB19" s="145"/>
      <c r="BC19" s="145"/>
      <c r="BD19" s="146"/>
      <c r="BE19" s="140"/>
    </row>
    <row r="20" spans="1:57" ht="39.950000000000003" customHeight="1" x14ac:dyDescent="0.4">
      <c r="A20" s="63"/>
      <c r="B20" s="77">
        <f t="shared" si="2"/>
        <v>8</v>
      </c>
      <c r="C20" s="153"/>
      <c r="D20" s="154"/>
      <c r="E20" s="155"/>
      <c r="F20" s="156"/>
      <c r="G20" s="155"/>
      <c r="H20" s="157"/>
      <c r="I20" s="157"/>
      <c r="J20" s="157"/>
      <c r="K20" s="156"/>
      <c r="L20" s="158"/>
      <c r="M20" s="159"/>
      <c r="N20" s="159"/>
      <c r="O20" s="160"/>
      <c r="P20" s="121"/>
      <c r="Q20" s="122"/>
      <c r="R20" s="122"/>
      <c r="S20" s="122"/>
      <c r="T20" s="122"/>
      <c r="U20" s="122"/>
      <c r="V20" s="123"/>
      <c r="W20" s="121"/>
      <c r="X20" s="122"/>
      <c r="Y20" s="122"/>
      <c r="Z20" s="122"/>
      <c r="AA20" s="122"/>
      <c r="AB20" s="122"/>
      <c r="AC20" s="123"/>
      <c r="AD20" s="121"/>
      <c r="AE20" s="122"/>
      <c r="AF20" s="122"/>
      <c r="AG20" s="122"/>
      <c r="AH20" s="122"/>
      <c r="AI20" s="122"/>
      <c r="AJ20" s="123"/>
      <c r="AK20" s="121"/>
      <c r="AL20" s="122"/>
      <c r="AM20" s="122"/>
      <c r="AN20" s="122"/>
      <c r="AO20" s="122"/>
      <c r="AP20" s="122"/>
      <c r="AQ20" s="123"/>
      <c r="AR20" s="121"/>
      <c r="AS20" s="122"/>
      <c r="AT20" s="123"/>
      <c r="AU20" s="183">
        <f t="shared" si="3"/>
        <v>0</v>
      </c>
      <c r="AV20" s="184"/>
      <c r="AW20" s="169">
        <f t="shared" si="1"/>
        <v>0</v>
      </c>
      <c r="AX20" s="170"/>
      <c r="AY20" s="144"/>
      <c r="AZ20" s="145"/>
      <c r="BA20" s="145"/>
      <c r="BB20" s="145"/>
      <c r="BC20" s="145"/>
      <c r="BD20" s="146"/>
      <c r="BE20" s="140"/>
    </row>
    <row r="21" spans="1:57" ht="39.950000000000003" customHeight="1" x14ac:dyDescent="0.4">
      <c r="A21" s="63"/>
      <c r="B21" s="77">
        <f t="shared" si="2"/>
        <v>9</v>
      </c>
      <c r="C21" s="153"/>
      <c r="D21" s="154"/>
      <c r="E21" s="155"/>
      <c r="F21" s="156"/>
      <c r="G21" s="155"/>
      <c r="H21" s="157"/>
      <c r="I21" s="157"/>
      <c r="J21" s="157"/>
      <c r="K21" s="156"/>
      <c r="L21" s="158"/>
      <c r="M21" s="159"/>
      <c r="N21" s="159"/>
      <c r="O21" s="160"/>
      <c r="P21" s="121"/>
      <c r="Q21" s="122"/>
      <c r="R21" s="122"/>
      <c r="S21" s="122"/>
      <c r="T21" s="122"/>
      <c r="U21" s="122"/>
      <c r="V21" s="123"/>
      <c r="W21" s="121"/>
      <c r="X21" s="122"/>
      <c r="Y21" s="122"/>
      <c r="Z21" s="122"/>
      <c r="AA21" s="122"/>
      <c r="AB21" s="122"/>
      <c r="AC21" s="123"/>
      <c r="AD21" s="121"/>
      <c r="AE21" s="122"/>
      <c r="AF21" s="122"/>
      <c r="AG21" s="122"/>
      <c r="AH21" s="122"/>
      <c r="AI21" s="122"/>
      <c r="AJ21" s="123"/>
      <c r="AK21" s="121"/>
      <c r="AL21" s="122"/>
      <c r="AM21" s="122"/>
      <c r="AN21" s="122"/>
      <c r="AO21" s="122"/>
      <c r="AP21" s="122"/>
      <c r="AQ21" s="123"/>
      <c r="AR21" s="121"/>
      <c r="AS21" s="122"/>
      <c r="AT21" s="123"/>
      <c r="AU21" s="183">
        <f t="shared" si="3"/>
        <v>0</v>
      </c>
      <c r="AV21" s="184"/>
      <c r="AW21" s="169">
        <f t="shared" si="1"/>
        <v>0</v>
      </c>
      <c r="AX21" s="170"/>
      <c r="AY21" s="144"/>
      <c r="AZ21" s="145"/>
      <c r="BA21" s="145"/>
      <c r="BB21" s="145"/>
      <c r="BC21" s="145"/>
      <c r="BD21" s="146"/>
      <c r="BE21" s="140"/>
    </row>
    <row r="22" spans="1:57" ht="39.950000000000003" customHeight="1" x14ac:dyDescent="0.4">
      <c r="A22" s="63"/>
      <c r="B22" s="77">
        <f t="shared" si="2"/>
        <v>10</v>
      </c>
      <c r="C22" s="153"/>
      <c r="D22" s="154"/>
      <c r="E22" s="155"/>
      <c r="F22" s="156"/>
      <c r="G22" s="155"/>
      <c r="H22" s="157"/>
      <c r="I22" s="157"/>
      <c r="J22" s="157"/>
      <c r="K22" s="156"/>
      <c r="L22" s="158"/>
      <c r="M22" s="159"/>
      <c r="N22" s="159"/>
      <c r="O22" s="160"/>
      <c r="P22" s="121"/>
      <c r="Q22" s="122"/>
      <c r="R22" s="122"/>
      <c r="S22" s="122"/>
      <c r="T22" s="122"/>
      <c r="U22" s="122"/>
      <c r="V22" s="123"/>
      <c r="W22" s="121"/>
      <c r="X22" s="122"/>
      <c r="Y22" s="122"/>
      <c r="Z22" s="122"/>
      <c r="AA22" s="122"/>
      <c r="AB22" s="122"/>
      <c r="AC22" s="123"/>
      <c r="AD22" s="121"/>
      <c r="AE22" s="122"/>
      <c r="AF22" s="122"/>
      <c r="AG22" s="122"/>
      <c r="AH22" s="122"/>
      <c r="AI22" s="122"/>
      <c r="AJ22" s="123"/>
      <c r="AK22" s="121"/>
      <c r="AL22" s="122"/>
      <c r="AM22" s="122"/>
      <c r="AN22" s="122"/>
      <c r="AO22" s="122"/>
      <c r="AP22" s="122"/>
      <c r="AQ22" s="123"/>
      <c r="AR22" s="121"/>
      <c r="AS22" s="122"/>
      <c r="AT22" s="123"/>
      <c r="AU22" s="183">
        <f t="shared" si="3"/>
        <v>0</v>
      </c>
      <c r="AV22" s="184"/>
      <c r="AW22" s="169">
        <f t="shared" si="1"/>
        <v>0</v>
      </c>
      <c r="AX22" s="170"/>
      <c r="AY22" s="144"/>
      <c r="AZ22" s="145"/>
      <c r="BA22" s="145"/>
      <c r="BB22" s="145"/>
      <c r="BC22" s="145"/>
      <c r="BD22" s="146"/>
      <c r="BE22" s="140"/>
    </row>
    <row r="23" spans="1:57" ht="39.950000000000003" customHeight="1" x14ac:dyDescent="0.4">
      <c r="A23" s="63"/>
      <c r="B23" s="77">
        <f t="shared" si="2"/>
        <v>11</v>
      </c>
      <c r="C23" s="153"/>
      <c r="D23" s="154"/>
      <c r="E23" s="155"/>
      <c r="F23" s="156"/>
      <c r="G23" s="155"/>
      <c r="H23" s="157"/>
      <c r="I23" s="157"/>
      <c r="J23" s="157"/>
      <c r="K23" s="156"/>
      <c r="L23" s="158"/>
      <c r="M23" s="159"/>
      <c r="N23" s="159"/>
      <c r="O23" s="160"/>
      <c r="P23" s="121"/>
      <c r="Q23" s="122"/>
      <c r="R23" s="122"/>
      <c r="S23" s="122"/>
      <c r="T23" s="122"/>
      <c r="U23" s="122"/>
      <c r="V23" s="123"/>
      <c r="W23" s="121"/>
      <c r="X23" s="122"/>
      <c r="Y23" s="122"/>
      <c r="Z23" s="122"/>
      <c r="AA23" s="122"/>
      <c r="AB23" s="122"/>
      <c r="AC23" s="123"/>
      <c r="AD23" s="121"/>
      <c r="AE23" s="122"/>
      <c r="AF23" s="122"/>
      <c r="AG23" s="122"/>
      <c r="AH23" s="122"/>
      <c r="AI23" s="122"/>
      <c r="AJ23" s="123"/>
      <c r="AK23" s="121"/>
      <c r="AL23" s="122"/>
      <c r="AM23" s="122"/>
      <c r="AN23" s="122"/>
      <c r="AO23" s="122"/>
      <c r="AP23" s="122"/>
      <c r="AQ23" s="123"/>
      <c r="AR23" s="121"/>
      <c r="AS23" s="122"/>
      <c r="AT23" s="123"/>
      <c r="AU23" s="183">
        <f t="shared" si="3"/>
        <v>0</v>
      </c>
      <c r="AV23" s="184"/>
      <c r="AW23" s="169">
        <f t="shared" si="1"/>
        <v>0</v>
      </c>
      <c r="AX23" s="170"/>
      <c r="AY23" s="144"/>
      <c r="AZ23" s="145"/>
      <c r="BA23" s="145"/>
      <c r="BB23" s="145"/>
      <c r="BC23" s="145"/>
      <c r="BD23" s="146"/>
      <c r="BE23" s="140"/>
    </row>
    <row r="24" spans="1:57" ht="39.950000000000003" customHeight="1" x14ac:dyDescent="0.4">
      <c r="A24" s="63"/>
      <c r="B24" s="77">
        <f t="shared" si="2"/>
        <v>12</v>
      </c>
      <c r="C24" s="153"/>
      <c r="D24" s="154"/>
      <c r="E24" s="155"/>
      <c r="F24" s="156"/>
      <c r="G24" s="155"/>
      <c r="H24" s="157"/>
      <c r="I24" s="157"/>
      <c r="J24" s="157"/>
      <c r="K24" s="156"/>
      <c r="L24" s="158"/>
      <c r="M24" s="159"/>
      <c r="N24" s="159"/>
      <c r="O24" s="160"/>
      <c r="P24" s="121"/>
      <c r="Q24" s="122"/>
      <c r="R24" s="122"/>
      <c r="S24" s="122"/>
      <c r="T24" s="122"/>
      <c r="U24" s="122"/>
      <c r="V24" s="123"/>
      <c r="W24" s="121"/>
      <c r="X24" s="122"/>
      <c r="Y24" s="122"/>
      <c r="Z24" s="122"/>
      <c r="AA24" s="122"/>
      <c r="AB24" s="122"/>
      <c r="AC24" s="123"/>
      <c r="AD24" s="121"/>
      <c r="AE24" s="122"/>
      <c r="AF24" s="122"/>
      <c r="AG24" s="122"/>
      <c r="AH24" s="122"/>
      <c r="AI24" s="122"/>
      <c r="AJ24" s="123"/>
      <c r="AK24" s="121"/>
      <c r="AL24" s="122"/>
      <c r="AM24" s="122"/>
      <c r="AN24" s="122"/>
      <c r="AO24" s="122"/>
      <c r="AP24" s="122"/>
      <c r="AQ24" s="123"/>
      <c r="AR24" s="121"/>
      <c r="AS24" s="122"/>
      <c r="AT24" s="123"/>
      <c r="AU24" s="183">
        <f t="shared" si="3"/>
        <v>0</v>
      </c>
      <c r="AV24" s="184"/>
      <c r="AW24" s="169">
        <f t="shared" si="1"/>
        <v>0</v>
      </c>
      <c r="AX24" s="170"/>
      <c r="AY24" s="144"/>
      <c r="AZ24" s="145"/>
      <c r="BA24" s="145"/>
      <c r="BB24" s="145"/>
      <c r="BC24" s="145"/>
      <c r="BD24" s="146"/>
      <c r="BE24" s="140"/>
    </row>
    <row r="25" spans="1:57" ht="39.950000000000003" customHeight="1" x14ac:dyDescent="0.4">
      <c r="A25" s="63"/>
      <c r="B25" s="77">
        <f t="shared" si="2"/>
        <v>13</v>
      </c>
      <c r="C25" s="153"/>
      <c r="D25" s="154"/>
      <c r="E25" s="155"/>
      <c r="F25" s="156"/>
      <c r="G25" s="155"/>
      <c r="H25" s="157"/>
      <c r="I25" s="157"/>
      <c r="J25" s="157"/>
      <c r="K25" s="156"/>
      <c r="L25" s="158"/>
      <c r="M25" s="159"/>
      <c r="N25" s="159"/>
      <c r="O25" s="160"/>
      <c r="P25" s="121"/>
      <c r="Q25" s="122"/>
      <c r="R25" s="122"/>
      <c r="S25" s="122"/>
      <c r="T25" s="122"/>
      <c r="U25" s="122"/>
      <c r="V25" s="123"/>
      <c r="W25" s="121"/>
      <c r="X25" s="122"/>
      <c r="Y25" s="122"/>
      <c r="Z25" s="122"/>
      <c r="AA25" s="122"/>
      <c r="AB25" s="122"/>
      <c r="AC25" s="123"/>
      <c r="AD25" s="121"/>
      <c r="AE25" s="122"/>
      <c r="AF25" s="122"/>
      <c r="AG25" s="122"/>
      <c r="AH25" s="122"/>
      <c r="AI25" s="122"/>
      <c r="AJ25" s="123"/>
      <c r="AK25" s="121"/>
      <c r="AL25" s="122"/>
      <c r="AM25" s="122"/>
      <c r="AN25" s="122"/>
      <c r="AO25" s="122"/>
      <c r="AP25" s="122"/>
      <c r="AQ25" s="123"/>
      <c r="AR25" s="121"/>
      <c r="AS25" s="122"/>
      <c r="AT25" s="123"/>
      <c r="AU25" s="183">
        <f t="shared" si="3"/>
        <v>0</v>
      </c>
      <c r="AV25" s="184"/>
      <c r="AW25" s="169">
        <f t="shared" si="1"/>
        <v>0</v>
      </c>
      <c r="AX25" s="170"/>
      <c r="AY25" s="144"/>
      <c r="AZ25" s="145"/>
      <c r="BA25" s="145"/>
      <c r="BB25" s="145"/>
      <c r="BC25" s="145"/>
      <c r="BD25" s="146"/>
      <c r="BE25" s="140"/>
    </row>
    <row r="26" spans="1:57" ht="39.950000000000003" customHeight="1" x14ac:dyDescent="0.4">
      <c r="A26" s="63"/>
      <c r="B26" s="77">
        <f t="shared" si="2"/>
        <v>14</v>
      </c>
      <c r="C26" s="153"/>
      <c r="D26" s="154"/>
      <c r="E26" s="155"/>
      <c r="F26" s="156"/>
      <c r="G26" s="155"/>
      <c r="H26" s="157"/>
      <c r="I26" s="157"/>
      <c r="J26" s="157"/>
      <c r="K26" s="156"/>
      <c r="L26" s="158"/>
      <c r="M26" s="159"/>
      <c r="N26" s="159"/>
      <c r="O26" s="160"/>
      <c r="P26" s="121"/>
      <c r="Q26" s="122"/>
      <c r="R26" s="122"/>
      <c r="S26" s="122"/>
      <c r="T26" s="122"/>
      <c r="U26" s="122"/>
      <c r="V26" s="123"/>
      <c r="W26" s="121"/>
      <c r="X26" s="122"/>
      <c r="Y26" s="122"/>
      <c r="Z26" s="122"/>
      <c r="AA26" s="122"/>
      <c r="AB26" s="122"/>
      <c r="AC26" s="123"/>
      <c r="AD26" s="121"/>
      <c r="AE26" s="122"/>
      <c r="AF26" s="122"/>
      <c r="AG26" s="122"/>
      <c r="AH26" s="122"/>
      <c r="AI26" s="122"/>
      <c r="AJ26" s="123"/>
      <c r="AK26" s="121"/>
      <c r="AL26" s="122"/>
      <c r="AM26" s="122"/>
      <c r="AN26" s="122"/>
      <c r="AO26" s="122"/>
      <c r="AP26" s="122"/>
      <c r="AQ26" s="123"/>
      <c r="AR26" s="121"/>
      <c r="AS26" s="122"/>
      <c r="AT26" s="123"/>
      <c r="AU26" s="183">
        <f t="shared" si="3"/>
        <v>0</v>
      </c>
      <c r="AV26" s="184"/>
      <c r="AW26" s="169">
        <f t="shared" si="1"/>
        <v>0</v>
      </c>
      <c r="AX26" s="170"/>
      <c r="AY26" s="144"/>
      <c r="AZ26" s="145"/>
      <c r="BA26" s="145"/>
      <c r="BB26" s="145"/>
      <c r="BC26" s="145"/>
      <c r="BD26" s="146"/>
      <c r="BE26" s="140"/>
    </row>
    <row r="27" spans="1:57" ht="39.950000000000003" customHeight="1" x14ac:dyDescent="0.4">
      <c r="A27" s="63"/>
      <c r="B27" s="77">
        <f t="shared" si="2"/>
        <v>15</v>
      </c>
      <c r="C27" s="153"/>
      <c r="D27" s="154"/>
      <c r="E27" s="155"/>
      <c r="F27" s="156"/>
      <c r="G27" s="155"/>
      <c r="H27" s="157"/>
      <c r="I27" s="157"/>
      <c r="J27" s="157"/>
      <c r="K27" s="156"/>
      <c r="L27" s="158"/>
      <c r="M27" s="159"/>
      <c r="N27" s="159"/>
      <c r="O27" s="160"/>
      <c r="P27" s="121"/>
      <c r="Q27" s="122"/>
      <c r="R27" s="122"/>
      <c r="S27" s="122"/>
      <c r="T27" s="122"/>
      <c r="U27" s="122"/>
      <c r="V27" s="123"/>
      <c r="W27" s="121"/>
      <c r="X27" s="122"/>
      <c r="Y27" s="122"/>
      <c r="Z27" s="122"/>
      <c r="AA27" s="122"/>
      <c r="AB27" s="122"/>
      <c r="AC27" s="123"/>
      <c r="AD27" s="121"/>
      <c r="AE27" s="122"/>
      <c r="AF27" s="122"/>
      <c r="AG27" s="122"/>
      <c r="AH27" s="122"/>
      <c r="AI27" s="122"/>
      <c r="AJ27" s="123"/>
      <c r="AK27" s="121"/>
      <c r="AL27" s="122"/>
      <c r="AM27" s="122"/>
      <c r="AN27" s="122"/>
      <c r="AO27" s="122"/>
      <c r="AP27" s="122"/>
      <c r="AQ27" s="123"/>
      <c r="AR27" s="121"/>
      <c r="AS27" s="122"/>
      <c r="AT27" s="123"/>
      <c r="AU27" s="183">
        <f t="shared" si="3"/>
        <v>0</v>
      </c>
      <c r="AV27" s="184"/>
      <c r="AW27" s="169">
        <f t="shared" si="1"/>
        <v>0</v>
      </c>
      <c r="AX27" s="170"/>
      <c r="AY27" s="144"/>
      <c r="AZ27" s="145"/>
      <c r="BA27" s="145"/>
      <c r="BB27" s="145"/>
      <c r="BC27" s="145"/>
      <c r="BD27" s="146"/>
      <c r="BE27" s="140"/>
    </row>
    <row r="28" spans="1:57" ht="39.950000000000003" customHeight="1" x14ac:dyDescent="0.4">
      <c r="A28" s="63"/>
      <c r="B28" s="77">
        <f t="shared" si="2"/>
        <v>16</v>
      </c>
      <c r="C28" s="153"/>
      <c r="D28" s="154"/>
      <c r="E28" s="155"/>
      <c r="F28" s="156"/>
      <c r="G28" s="155"/>
      <c r="H28" s="157"/>
      <c r="I28" s="157"/>
      <c r="J28" s="157"/>
      <c r="K28" s="156"/>
      <c r="L28" s="158"/>
      <c r="M28" s="159"/>
      <c r="N28" s="159"/>
      <c r="O28" s="160"/>
      <c r="P28" s="121"/>
      <c r="Q28" s="122"/>
      <c r="R28" s="122"/>
      <c r="S28" s="122"/>
      <c r="T28" s="122"/>
      <c r="U28" s="122"/>
      <c r="V28" s="123"/>
      <c r="W28" s="121"/>
      <c r="X28" s="122"/>
      <c r="Y28" s="122"/>
      <c r="Z28" s="122"/>
      <c r="AA28" s="122"/>
      <c r="AB28" s="122"/>
      <c r="AC28" s="123"/>
      <c r="AD28" s="121"/>
      <c r="AE28" s="122"/>
      <c r="AF28" s="122"/>
      <c r="AG28" s="122"/>
      <c r="AH28" s="122"/>
      <c r="AI28" s="122"/>
      <c r="AJ28" s="123"/>
      <c r="AK28" s="121"/>
      <c r="AL28" s="122"/>
      <c r="AM28" s="122"/>
      <c r="AN28" s="122"/>
      <c r="AO28" s="122"/>
      <c r="AP28" s="122"/>
      <c r="AQ28" s="123"/>
      <c r="AR28" s="121"/>
      <c r="AS28" s="122"/>
      <c r="AT28" s="123"/>
      <c r="AU28" s="183">
        <f t="shared" si="3"/>
        <v>0</v>
      </c>
      <c r="AV28" s="184"/>
      <c r="AW28" s="169">
        <f t="shared" si="1"/>
        <v>0</v>
      </c>
      <c r="AX28" s="170"/>
      <c r="AY28" s="144"/>
      <c r="AZ28" s="145"/>
      <c r="BA28" s="145"/>
      <c r="BB28" s="145"/>
      <c r="BC28" s="145"/>
      <c r="BD28" s="146"/>
      <c r="BE28" s="140"/>
    </row>
    <row r="29" spans="1:57" ht="39.950000000000003" customHeight="1" x14ac:dyDescent="0.4">
      <c r="A29" s="63"/>
      <c r="B29" s="77">
        <f t="shared" si="2"/>
        <v>17</v>
      </c>
      <c r="C29" s="153"/>
      <c r="D29" s="154"/>
      <c r="E29" s="155"/>
      <c r="F29" s="156"/>
      <c r="G29" s="155"/>
      <c r="H29" s="157"/>
      <c r="I29" s="157"/>
      <c r="J29" s="157"/>
      <c r="K29" s="156"/>
      <c r="L29" s="158"/>
      <c r="M29" s="159"/>
      <c r="N29" s="159"/>
      <c r="O29" s="160"/>
      <c r="P29" s="121"/>
      <c r="Q29" s="122"/>
      <c r="R29" s="122"/>
      <c r="S29" s="122"/>
      <c r="T29" s="122"/>
      <c r="U29" s="122"/>
      <c r="V29" s="123"/>
      <c r="W29" s="121"/>
      <c r="X29" s="122"/>
      <c r="Y29" s="122"/>
      <c r="Z29" s="122"/>
      <c r="AA29" s="122"/>
      <c r="AB29" s="122"/>
      <c r="AC29" s="123"/>
      <c r="AD29" s="121"/>
      <c r="AE29" s="122"/>
      <c r="AF29" s="122"/>
      <c r="AG29" s="122"/>
      <c r="AH29" s="122"/>
      <c r="AI29" s="122"/>
      <c r="AJ29" s="123"/>
      <c r="AK29" s="121"/>
      <c r="AL29" s="122"/>
      <c r="AM29" s="122"/>
      <c r="AN29" s="122"/>
      <c r="AO29" s="122"/>
      <c r="AP29" s="122"/>
      <c r="AQ29" s="123"/>
      <c r="AR29" s="121"/>
      <c r="AS29" s="122"/>
      <c r="AT29" s="123"/>
      <c r="AU29" s="183">
        <f t="shared" si="3"/>
        <v>0</v>
      </c>
      <c r="AV29" s="184"/>
      <c r="AW29" s="169">
        <f t="shared" si="1"/>
        <v>0</v>
      </c>
      <c r="AX29" s="170"/>
      <c r="AY29" s="144"/>
      <c r="AZ29" s="145"/>
      <c r="BA29" s="145"/>
      <c r="BB29" s="145"/>
      <c r="BC29" s="145"/>
      <c r="BD29" s="146"/>
      <c r="BE29" s="140"/>
    </row>
    <row r="30" spans="1:57" ht="39.950000000000003" customHeight="1" thickBot="1" x14ac:dyDescent="0.45">
      <c r="A30" s="63"/>
      <c r="B30" s="78">
        <f t="shared" si="2"/>
        <v>18</v>
      </c>
      <c r="C30" s="161"/>
      <c r="D30" s="162"/>
      <c r="E30" s="163"/>
      <c r="F30" s="164"/>
      <c r="G30" s="163"/>
      <c r="H30" s="165"/>
      <c r="I30" s="165"/>
      <c r="J30" s="165"/>
      <c r="K30" s="164"/>
      <c r="L30" s="166"/>
      <c r="M30" s="167"/>
      <c r="N30" s="167"/>
      <c r="O30" s="168"/>
      <c r="P30" s="124"/>
      <c r="Q30" s="125"/>
      <c r="R30" s="125"/>
      <c r="S30" s="125"/>
      <c r="T30" s="125"/>
      <c r="U30" s="125"/>
      <c r="V30" s="126"/>
      <c r="W30" s="124"/>
      <c r="X30" s="125"/>
      <c r="Y30" s="125"/>
      <c r="Z30" s="125"/>
      <c r="AA30" s="125"/>
      <c r="AB30" s="125"/>
      <c r="AC30" s="126"/>
      <c r="AD30" s="124"/>
      <c r="AE30" s="125"/>
      <c r="AF30" s="125"/>
      <c r="AG30" s="125"/>
      <c r="AH30" s="125"/>
      <c r="AI30" s="125"/>
      <c r="AJ30" s="126"/>
      <c r="AK30" s="124"/>
      <c r="AL30" s="125"/>
      <c r="AM30" s="125"/>
      <c r="AN30" s="125"/>
      <c r="AO30" s="125"/>
      <c r="AP30" s="125"/>
      <c r="AQ30" s="126"/>
      <c r="AR30" s="124"/>
      <c r="AS30" s="125"/>
      <c r="AT30" s="126"/>
      <c r="AU30" s="171">
        <f t="shared" si="3"/>
        <v>0</v>
      </c>
      <c r="AV30" s="172"/>
      <c r="AW30" s="173">
        <f t="shared" si="1"/>
        <v>0</v>
      </c>
      <c r="AX30" s="174"/>
      <c r="AY30" s="147"/>
      <c r="AZ30" s="148"/>
      <c r="BA30" s="148"/>
      <c r="BB30" s="148"/>
      <c r="BC30" s="148"/>
      <c r="BD30" s="149"/>
      <c r="BE30" s="141"/>
    </row>
    <row r="31" spans="1:57" ht="20.25" customHeight="1" x14ac:dyDescent="0.4">
      <c r="A31" s="63"/>
      <c r="B31" s="63"/>
      <c r="C31" s="67"/>
      <c r="D31" s="68"/>
      <c r="E31" s="69"/>
      <c r="F31" s="65"/>
      <c r="G31" s="65"/>
      <c r="H31" s="65"/>
      <c r="I31" s="65"/>
      <c r="J31" s="65"/>
      <c r="K31" s="65"/>
      <c r="L31" s="65"/>
      <c r="M31" s="65"/>
      <c r="N31" s="65"/>
      <c r="O31" s="65"/>
      <c r="P31" s="65"/>
      <c r="Q31" s="65"/>
      <c r="R31" s="65"/>
      <c r="S31" s="65"/>
      <c r="T31" s="65"/>
      <c r="U31" s="65"/>
      <c r="V31" s="65"/>
      <c r="W31" s="65"/>
      <c r="X31" s="65"/>
      <c r="Y31" s="65"/>
      <c r="Z31" s="6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row>
    <row r="32" spans="1:57" ht="20.25" customHeight="1" x14ac:dyDescent="0.4">
      <c r="A32" s="63"/>
      <c r="B32" s="88" t="s">
        <v>152</v>
      </c>
      <c r="C32" s="88"/>
      <c r="D32" s="88"/>
      <c r="E32" s="88"/>
      <c r="F32" s="88"/>
      <c r="G32" s="88"/>
      <c r="H32" s="88"/>
      <c r="I32" s="88"/>
      <c r="J32" s="88"/>
      <c r="K32" s="88"/>
      <c r="L32" s="89"/>
      <c r="M32" s="88"/>
      <c r="N32" s="88"/>
      <c r="O32" s="88"/>
      <c r="P32" s="88"/>
      <c r="Q32" s="88"/>
      <c r="R32" s="88"/>
      <c r="S32" s="88"/>
      <c r="T32" s="88" t="s">
        <v>81</v>
      </c>
      <c r="U32" s="88"/>
      <c r="V32" s="88"/>
      <c r="W32" s="88"/>
      <c r="X32" s="88"/>
      <c r="Y32" s="88"/>
      <c r="Z32" s="91"/>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row>
    <row r="33" spans="1:56" ht="20.25" customHeight="1" x14ac:dyDescent="0.4">
      <c r="A33" s="63"/>
      <c r="B33" s="88"/>
      <c r="C33" s="233" t="s">
        <v>37</v>
      </c>
      <c r="D33" s="233"/>
      <c r="E33" s="233" t="s">
        <v>38</v>
      </c>
      <c r="F33" s="233"/>
      <c r="G33" s="233"/>
      <c r="H33" s="233"/>
      <c r="I33" s="88"/>
      <c r="J33" s="235" t="s">
        <v>41</v>
      </c>
      <c r="K33" s="235"/>
      <c r="L33" s="235"/>
      <c r="M33" s="235"/>
      <c r="N33" s="59"/>
      <c r="O33" s="59"/>
      <c r="P33" s="87" t="s">
        <v>49</v>
      </c>
      <c r="Q33" s="87"/>
      <c r="R33" s="88"/>
      <c r="S33" s="88"/>
      <c r="T33" s="198" t="s">
        <v>7</v>
      </c>
      <c r="U33" s="199"/>
      <c r="V33" s="198" t="s">
        <v>8</v>
      </c>
      <c r="W33" s="236"/>
      <c r="X33" s="236"/>
      <c r="Y33" s="199"/>
      <c r="Z33" s="91"/>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row>
    <row r="34" spans="1:56" ht="20.25" customHeight="1" x14ac:dyDescent="0.4">
      <c r="A34" s="63"/>
      <c r="B34" s="88"/>
      <c r="C34" s="234"/>
      <c r="D34" s="234"/>
      <c r="E34" s="234" t="s">
        <v>39</v>
      </c>
      <c r="F34" s="234"/>
      <c r="G34" s="234" t="s">
        <v>40</v>
      </c>
      <c r="H34" s="234"/>
      <c r="I34" s="88"/>
      <c r="J34" s="234" t="s">
        <v>39</v>
      </c>
      <c r="K34" s="234"/>
      <c r="L34" s="234" t="s">
        <v>40</v>
      </c>
      <c r="M34" s="234"/>
      <c r="N34" s="59"/>
      <c r="O34" s="59"/>
      <c r="P34" s="87" t="s">
        <v>46</v>
      </c>
      <c r="Q34" s="87"/>
      <c r="R34" s="88"/>
      <c r="S34" s="88"/>
      <c r="T34" s="198" t="s">
        <v>3</v>
      </c>
      <c r="U34" s="199"/>
      <c r="V34" s="198" t="s">
        <v>52</v>
      </c>
      <c r="W34" s="236"/>
      <c r="X34" s="236"/>
      <c r="Y34" s="199"/>
      <c r="Z34" s="93"/>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row>
    <row r="35" spans="1:56" ht="20.25" customHeight="1" x14ac:dyDescent="0.4">
      <c r="A35" s="63"/>
      <c r="B35" s="88"/>
      <c r="C35" s="198" t="s">
        <v>3</v>
      </c>
      <c r="D35" s="199"/>
      <c r="E35" s="237">
        <f>SUMIFS($AU$13:$AV$30,$C$13:$D$30,"福祉用具専門相談員",$E$13:$F$30,"A")</f>
        <v>320</v>
      </c>
      <c r="F35" s="238"/>
      <c r="G35" s="239">
        <f>SUMIFS($AW$13:$AX$30,$C$13:$D$30,"福祉用具専門相談員",$E$13:$F$30,"A")</f>
        <v>74.666666666666671</v>
      </c>
      <c r="H35" s="240"/>
      <c r="I35" s="101"/>
      <c r="J35" s="200">
        <v>0</v>
      </c>
      <c r="K35" s="201"/>
      <c r="L35" s="200">
        <v>0</v>
      </c>
      <c r="M35" s="201"/>
      <c r="N35" s="100"/>
      <c r="O35" s="100"/>
      <c r="P35" s="200">
        <v>2</v>
      </c>
      <c r="Q35" s="201"/>
      <c r="R35" s="88"/>
      <c r="S35" s="88"/>
      <c r="T35" s="198" t="s">
        <v>4</v>
      </c>
      <c r="U35" s="199"/>
      <c r="V35" s="198" t="s">
        <v>53</v>
      </c>
      <c r="W35" s="236"/>
      <c r="X35" s="236"/>
      <c r="Y35" s="199"/>
      <c r="Z35" s="94"/>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row>
    <row r="36" spans="1:56" ht="20.25" customHeight="1" x14ac:dyDescent="0.4">
      <c r="A36" s="63"/>
      <c r="B36" s="88"/>
      <c r="C36" s="198" t="s">
        <v>4</v>
      </c>
      <c r="D36" s="199"/>
      <c r="E36" s="237">
        <f>SUMIFS($AU$13:$AV$30,$C$13:$D$30,"福祉用具専門相談員",$E$13:$F$30,"B")</f>
        <v>0</v>
      </c>
      <c r="F36" s="238"/>
      <c r="G36" s="239">
        <f>SUMIFS($AW$13:$AX$30,$C$13:$D$30,"福祉用具専門相談員",$E$13:$F$30,"B")</f>
        <v>0</v>
      </c>
      <c r="H36" s="240"/>
      <c r="I36" s="101"/>
      <c r="J36" s="200">
        <v>0</v>
      </c>
      <c r="K36" s="201"/>
      <c r="L36" s="200">
        <v>0</v>
      </c>
      <c r="M36" s="201"/>
      <c r="N36" s="100"/>
      <c r="O36" s="100"/>
      <c r="P36" s="200">
        <v>0</v>
      </c>
      <c r="Q36" s="201"/>
      <c r="R36" s="88"/>
      <c r="S36" s="88"/>
      <c r="T36" s="198" t="s">
        <v>5</v>
      </c>
      <c r="U36" s="199"/>
      <c r="V36" s="198" t="s">
        <v>54</v>
      </c>
      <c r="W36" s="236"/>
      <c r="X36" s="236"/>
      <c r="Y36" s="199"/>
      <c r="Z36" s="94"/>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row>
    <row r="37" spans="1:56" ht="20.25" customHeight="1" x14ac:dyDescent="0.4">
      <c r="A37" s="63"/>
      <c r="B37" s="88"/>
      <c r="C37" s="198" t="s">
        <v>5</v>
      </c>
      <c r="D37" s="199"/>
      <c r="E37" s="237">
        <f>SUMIFS($AU$13:$AV$30,$C$13:$D$30,"福祉用具専門相談員",$E$13:$F$30,"C")</f>
        <v>80</v>
      </c>
      <c r="F37" s="238"/>
      <c r="G37" s="239">
        <f>SUMIFS($AW$13:$AX$30,$C$13:$D$30,"福祉用具専門相談員",$E$13:$F$30,"C")</f>
        <v>18.666666666666668</v>
      </c>
      <c r="H37" s="240"/>
      <c r="I37" s="101"/>
      <c r="J37" s="200">
        <v>80</v>
      </c>
      <c r="K37" s="201"/>
      <c r="L37" s="202">
        <v>20</v>
      </c>
      <c r="M37" s="203"/>
      <c r="N37" s="100"/>
      <c r="O37" s="100"/>
      <c r="P37" s="237" t="s">
        <v>30</v>
      </c>
      <c r="Q37" s="238"/>
      <c r="R37" s="88"/>
      <c r="S37" s="88"/>
      <c r="T37" s="198" t="s">
        <v>6</v>
      </c>
      <c r="U37" s="199"/>
      <c r="V37" s="198" t="s">
        <v>80</v>
      </c>
      <c r="W37" s="236"/>
      <c r="X37" s="236"/>
      <c r="Y37" s="199"/>
      <c r="Z37" s="9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row>
    <row r="38" spans="1:56" ht="20.25" customHeight="1" x14ac:dyDescent="0.4">
      <c r="A38" s="63"/>
      <c r="B38" s="88"/>
      <c r="C38" s="198" t="s">
        <v>6</v>
      </c>
      <c r="D38" s="199"/>
      <c r="E38" s="237">
        <f>SUMIFS($AU$13:$AV$30,$C$13:$D$30,"福祉用具専門相談員",$E$13:$F$30,"D")</f>
        <v>0</v>
      </c>
      <c r="F38" s="238"/>
      <c r="G38" s="239">
        <f>SUMIFS($AW$13:$AX$30,$C$13:$D$30,"福祉用具専門相談員",$E$13:$F$30,"D")</f>
        <v>0</v>
      </c>
      <c r="H38" s="240"/>
      <c r="I38" s="101"/>
      <c r="J38" s="200">
        <v>0</v>
      </c>
      <c r="K38" s="201"/>
      <c r="L38" s="202">
        <v>0</v>
      </c>
      <c r="M38" s="203"/>
      <c r="N38" s="100"/>
      <c r="O38" s="100"/>
      <c r="P38" s="237" t="s">
        <v>30</v>
      </c>
      <c r="Q38" s="238"/>
      <c r="R38" s="88"/>
      <c r="S38" s="88"/>
      <c r="T38" s="88"/>
      <c r="U38" s="247"/>
      <c r="V38" s="247"/>
      <c r="W38" s="254"/>
      <c r="X38" s="254"/>
      <c r="Y38" s="134"/>
      <c r="Z38" s="134"/>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row>
    <row r="39" spans="1:56" ht="20.25" customHeight="1" x14ac:dyDescent="0.4">
      <c r="A39" s="63"/>
      <c r="B39" s="88"/>
      <c r="C39" s="198" t="s">
        <v>27</v>
      </c>
      <c r="D39" s="199"/>
      <c r="E39" s="237">
        <f>SUM(E35:F38)</f>
        <v>400</v>
      </c>
      <c r="F39" s="238"/>
      <c r="G39" s="239">
        <f>SUM(G35:H38)</f>
        <v>93.333333333333343</v>
      </c>
      <c r="H39" s="240"/>
      <c r="I39" s="101"/>
      <c r="J39" s="237">
        <f>SUM(J35:K38)</f>
        <v>80</v>
      </c>
      <c r="K39" s="238"/>
      <c r="L39" s="237">
        <f>SUM(L35:M38)</f>
        <v>20</v>
      </c>
      <c r="M39" s="238"/>
      <c r="N39" s="100"/>
      <c r="O39" s="100"/>
      <c r="P39" s="237">
        <f>SUM(P35:Q36)</f>
        <v>2</v>
      </c>
      <c r="Q39" s="238"/>
      <c r="R39" s="88"/>
      <c r="S39" s="88"/>
      <c r="T39" s="88"/>
      <c r="U39" s="247"/>
      <c r="V39" s="247"/>
      <c r="W39" s="254"/>
      <c r="X39" s="254"/>
      <c r="Y39" s="133"/>
      <c r="Z39" s="133"/>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row>
    <row r="40" spans="1:56" ht="20.25" customHeight="1" x14ac:dyDescent="0.4">
      <c r="A40" s="63"/>
      <c r="B40" s="88"/>
      <c r="C40" s="88"/>
      <c r="D40" s="88"/>
      <c r="E40" s="88"/>
      <c r="F40" s="88"/>
      <c r="G40" s="88"/>
      <c r="H40" s="88"/>
      <c r="I40" s="88"/>
      <c r="J40" s="88"/>
      <c r="K40" s="88"/>
      <c r="L40" s="89"/>
      <c r="M40" s="88"/>
      <c r="N40" s="88"/>
      <c r="O40" s="88"/>
      <c r="P40" s="88"/>
      <c r="Q40" s="88"/>
      <c r="R40" s="88"/>
      <c r="S40" s="88"/>
      <c r="T40" s="88"/>
      <c r="U40" s="91"/>
      <c r="V40" s="91"/>
      <c r="W40" s="91"/>
      <c r="X40" s="91"/>
      <c r="Y40" s="91"/>
      <c r="Z40" s="91"/>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row>
    <row r="41" spans="1:56" ht="20.25" customHeight="1" x14ac:dyDescent="0.4">
      <c r="A41" s="63"/>
      <c r="B41" s="88"/>
      <c r="C41" s="89" t="s">
        <v>47</v>
      </c>
      <c r="D41" s="88"/>
      <c r="E41" s="88"/>
      <c r="F41" s="88"/>
      <c r="G41" s="88"/>
      <c r="H41" s="88"/>
      <c r="I41" s="96" t="s">
        <v>99</v>
      </c>
      <c r="J41" s="249" t="s">
        <v>147</v>
      </c>
      <c r="K41" s="250"/>
      <c r="L41" s="97"/>
      <c r="M41" s="96"/>
      <c r="N41" s="88"/>
      <c r="O41" s="88"/>
      <c r="P41" s="88"/>
      <c r="Q41" s="88"/>
      <c r="R41" s="88"/>
      <c r="S41" s="88"/>
      <c r="T41" s="88"/>
      <c r="U41" s="92"/>
      <c r="V41" s="91"/>
      <c r="W41" s="91"/>
      <c r="X41" s="91"/>
      <c r="Y41" s="91"/>
      <c r="Z41" s="91"/>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row>
    <row r="42" spans="1:56" ht="20.25" customHeight="1" x14ac:dyDescent="0.4">
      <c r="A42" s="63"/>
      <c r="B42" s="88"/>
      <c r="C42" s="88" t="s">
        <v>42</v>
      </c>
      <c r="D42" s="88"/>
      <c r="E42" s="88"/>
      <c r="F42" s="88"/>
      <c r="G42" s="88"/>
      <c r="H42" s="88" t="s">
        <v>43</v>
      </c>
      <c r="I42" s="88"/>
      <c r="J42" s="88"/>
      <c r="K42" s="88"/>
      <c r="L42" s="89"/>
      <c r="M42" s="88"/>
      <c r="N42" s="88"/>
      <c r="O42" s="88"/>
      <c r="P42" s="88"/>
      <c r="Q42" s="88"/>
      <c r="R42" s="88"/>
      <c r="S42" s="88"/>
      <c r="T42" s="88"/>
      <c r="U42" s="91"/>
      <c r="V42" s="91"/>
      <c r="W42" s="91"/>
      <c r="X42" s="91"/>
      <c r="Y42" s="91"/>
      <c r="Z42" s="91"/>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row>
    <row r="43" spans="1:56" ht="20.25" customHeight="1" x14ac:dyDescent="0.4">
      <c r="A43" s="63"/>
      <c r="B43" s="88"/>
      <c r="C43" s="88" t="str">
        <f>IF($J$41="週","対象時間数（週平均）","対象時間数（当月合計）")</f>
        <v>対象時間数（当月合計）</v>
      </c>
      <c r="D43" s="88"/>
      <c r="E43" s="88"/>
      <c r="F43" s="88"/>
      <c r="G43" s="88"/>
      <c r="H43" s="88" t="str">
        <f>IF($J$41="週","週に勤務すべき時間数","当月に勤務すべき時間数")</f>
        <v>当月に勤務すべき時間数</v>
      </c>
      <c r="I43" s="88"/>
      <c r="J43" s="88"/>
      <c r="K43" s="88"/>
      <c r="L43" s="89"/>
      <c r="M43" s="234" t="s">
        <v>44</v>
      </c>
      <c r="N43" s="234"/>
      <c r="O43" s="234"/>
      <c r="P43" s="234"/>
      <c r="Q43" s="88"/>
      <c r="R43" s="88"/>
      <c r="S43" s="88"/>
      <c r="T43" s="88"/>
      <c r="U43" s="91"/>
      <c r="V43" s="91"/>
      <c r="W43" s="91"/>
      <c r="X43" s="91"/>
      <c r="Y43" s="91"/>
      <c r="Z43" s="91"/>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row>
    <row r="44" spans="1:56" ht="20.25" customHeight="1" x14ac:dyDescent="0.4">
      <c r="A44" s="63"/>
      <c r="B44" s="88"/>
      <c r="C44" s="251">
        <f>IF($J$41="週",L39,J39)</f>
        <v>80</v>
      </c>
      <c r="D44" s="252"/>
      <c r="E44" s="252"/>
      <c r="F44" s="253"/>
      <c r="G44" s="90" t="s">
        <v>28</v>
      </c>
      <c r="H44" s="198">
        <f>IF($J$41="週",$AV$5,$AZ$5)</f>
        <v>160</v>
      </c>
      <c r="I44" s="236"/>
      <c r="J44" s="236"/>
      <c r="K44" s="199"/>
      <c r="L44" s="90" t="s">
        <v>29</v>
      </c>
      <c r="M44" s="241">
        <f>ROUNDDOWN(C44/H44,1)</f>
        <v>0.5</v>
      </c>
      <c r="N44" s="242"/>
      <c r="O44" s="242"/>
      <c r="P44" s="243"/>
      <c r="Q44" s="88"/>
      <c r="R44" s="88"/>
      <c r="S44" s="88"/>
      <c r="T44" s="88"/>
      <c r="U44" s="248"/>
      <c r="V44" s="248"/>
      <c r="W44" s="248"/>
      <c r="X44" s="248"/>
      <c r="Y44" s="127"/>
      <c r="Z44" s="91"/>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row>
    <row r="45" spans="1:56" ht="20.25" customHeight="1" x14ac:dyDescent="0.4">
      <c r="A45" s="63"/>
      <c r="B45" s="88"/>
      <c r="C45" s="88"/>
      <c r="D45" s="88"/>
      <c r="E45" s="88"/>
      <c r="F45" s="88"/>
      <c r="G45" s="88"/>
      <c r="H45" s="88"/>
      <c r="I45" s="88"/>
      <c r="J45" s="88"/>
      <c r="K45" s="88"/>
      <c r="L45" s="89"/>
      <c r="M45" s="88" t="s">
        <v>82</v>
      </c>
      <c r="N45" s="88"/>
      <c r="O45" s="88"/>
      <c r="P45" s="88"/>
      <c r="Q45" s="88"/>
      <c r="R45" s="88"/>
      <c r="S45" s="88"/>
      <c r="T45" s="88"/>
      <c r="U45" s="91"/>
      <c r="V45" s="91"/>
      <c r="W45" s="91"/>
      <c r="X45" s="91"/>
      <c r="Y45" s="91"/>
      <c r="Z45" s="91"/>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row>
    <row r="46" spans="1:56" ht="20.25" customHeight="1" x14ac:dyDescent="0.4">
      <c r="A46" s="63"/>
      <c r="B46" s="88"/>
      <c r="C46" s="88" t="s">
        <v>135</v>
      </c>
      <c r="D46" s="88"/>
      <c r="E46" s="88"/>
      <c r="F46" s="88"/>
      <c r="G46" s="88"/>
      <c r="H46" s="88"/>
      <c r="I46" s="88"/>
      <c r="J46" s="88"/>
      <c r="K46" s="88"/>
      <c r="L46" s="89"/>
      <c r="M46" s="88"/>
      <c r="N46" s="88"/>
      <c r="O46" s="88"/>
      <c r="P46" s="88"/>
      <c r="Q46" s="88"/>
      <c r="R46" s="88"/>
      <c r="S46" s="88"/>
      <c r="T46" s="88"/>
      <c r="U46" s="88"/>
      <c r="V46" s="98"/>
      <c r="W46" s="99"/>
      <c r="X46" s="99"/>
      <c r="Y46" s="88"/>
      <c r="Z46" s="88"/>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row>
    <row r="47" spans="1:56" ht="20.25" customHeight="1" x14ac:dyDescent="0.4">
      <c r="A47" s="63"/>
      <c r="B47" s="88"/>
      <c r="C47" s="88" t="s">
        <v>49</v>
      </c>
      <c r="D47" s="88"/>
      <c r="E47" s="88"/>
      <c r="F47" s="88"/>
      <c r="G47" s="88"/>
      <c r="H47" s="88"/>
      <c r="I47" s="88"/>
      <c r="J47" s="88"/>
      <c r="K47" s="88"/>
      <c r="L47" s="89"/>
      <c r="M47" s="90"/>
      <c r="N47" s="90"/>
      <c r="O47" s="90"/>
      <c r="P47" s="90"/>
      <c r="Q47" s="88"/>
      <c r="R47" s="88"/>
      <c r="S47" s="88"/>
      <c r="T47" s="88"/>
      <c r="U47" s="88"/>
      <c r="V47" s="98"/>
      <c r="W47" s="99"/>
      <c r="X47" s="99"/>
      <c r="Y47" s="88"/>
      <c r="Z47" s="88"/>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row>
    <row r="48" spans="1:56" ht="20.25" customHeight="1" x14ac:dyDescent="0.4">
      <c r="A48" s="63"/>
      <c r="B48" s="88"/>
      <c r="C48" s="59" t="s">
        <v>45</v>
      </c>
      <c r="D48" s="59"/>
      <c r="E48" s="59"/>
      <c r="F48" s="59"/>
      <c r="G48" s="59"/>
      <c r="H48" s="88" t="s">
        <v>48</v>
      </c>
      <c r="I48" s="59"/>
      <c r="J48" s="59"/>
      <c r="K48" s="59"/>
      <c r="L48" s="59"/>
      <c r="M48" s="234" t="s">
        <v>27</v>
      </c>
      <c r="N48" s="234"/>
      <c r="O48" s="234"/>
      <c r="P48" s="234"/>
      <c r="Q48" s="88"/>
      <c r="R48" s="88"/>
      <c r="S48" s="88"/>
      <c r="T48" s="88"/>
      <c r="U48" s="88"/>
      <c r="V48" s="98"/>
      <c r="W48" s="99"/>
      <c r="X48" s="99"/>
      <c r="Y48" s="88"/>
      <c r="Z48" s="88"/>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row>
    <row r="49" spans="1:58" ht="20.25" customHeight="1" x14ac:dyDescent="0.4">
      <c r="A49" s="63"/>
      <c r="B49" s="88"/>
      <c r="C49" s="198">
        <f>P39</f>
        <v>2</v>
      </c>
      <c r="D49" s="236"/>
      <c r="E49" s="236"/>
      <c r="F49" s="199"/>
      <c r="G49" s="90" t="s">
        <v>91</v>
      </c>
      <c r="H49" s="241">
        <f>M44</f>
        <v>0.5</v>
      </c>
      <c r="I49" s="242"/>
      <c r="J49" s="242"/>
      <c r="K49" s="243"/>
      <c r="L49" s="90" t="s">
        <v>29</v>
      </c>
      <c r="M49" s="244">
        <f>ROUNDDOWN(C49+H49,1)</f>
        <v>2.5</v>
      </c>
      <c r="N49" s="245"/>
      <c r="O49" s="245"/>
      <c r="P49" s="246"/>
      <c r="Q49" s="88"/>
      <c r="R49" s="88"/>
      <c r="S49" s="88"/>
      <c r="T49" s="88"/>
      <c r="U49" s="88"/>
      <c r="V49" s="98"/>
      <c r="W49" s="99"/>
      <c r="X49" s="99"/>
      <c r="Y49" s="88"/>
      <c r="Z49" s="88"/>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row>
    <row r="50" spans="1:58" ht="20.25" customHeight="1" x14ac:dyDescent="0.4">
      <c r="A50" s="63"/>
      <c r="B50" s="88"/>
      <c r="C50" s="88"/>
      <c r="D50" s="88"/>
      <c r="E50" s="88"/>
      <c r="F50" s="88"/>
      <c r="G50" s="88"/>
      <c r="H50" s="88"/>
      <c r="I50" s="88"/>
      <c r="J50" s="88"/>
      <c r="K50" s="88"/>
      <c r="L50" s="88"/>
      <c r="M50" s="88"/>
      <c r="N50" s="89"/>
      <c r="O50" s="88"/>
      <c r="P50" s="88"/>
      <c r="Q50" s="88"/>
      <c r="R50" s="88"/>
      <c r="S50" s="88"/>
      <c r="T50" s="88"/>
      <c r="U50" s="88"/>
      <c r="V50" s="98"/>
      <c r="W50" s="99"/>
      <c r="X50" s="99"/>
      <c r="Y50" s="88"/>
      <c r="Z50" s="88"/>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8"/>
    </row>
    <row r="51" spans="1:58" ht="20.25" customHeight="1" x14ac:dyDescent="0.4">
      <c r="C51" s="71"/>
      <c r="D51" s="71"/>
      <c r="E51" s="27"/>
      <c r="F51" s="27"/>
      <c r="G51" s="27"/>
      <c r="H51" s="27"/>
      <c r="I51" s="27"/>
      <c r="J51" s="27"/>
      <c r="K51" s="27"/>
      <c r="L51" s="27"/>
      <c r="M51" s="27"/>
      <c r="N51" s="27"/>
      <c r="O51" s="27"/>
      <c r="P51" s="27"/>
      <c r="Q51" s="27"/>
      <c r="R51" s="27"/>
      <c r="S51" s="27"/>
      <c r="T51" s="71"/>
      <c r="U51" s="27"/>
      <c r="V51" s="27"/>
      <c r="W51" s="27"/>
      <c r="X51" s="27"/>
      <c r="Y51" s="27"/>
      <c r="Z51" s="27"/>
      <c r="AA51" s="27"/>
      <c r="AB51" s="27"/>
      <c r="AC51" s="27"/>
      <c r="AD51" s="27"/>
      <c r="AE51" s="27"/>
      <c r="AF51" s="27"/>
      <c r="AJ51" s="72"/>
      <c r="AK51" s="73"/>
      <c r="AL51" s="73"/>
      <c r="AM51" s="27"/>
      <c r="AN51" s="27"/>
      <c r="AO51" s="27"/>
      <c r="AP51" s="27"/>
      <c r="AQ51" s="27"/>
      <c r="AR51" s="27"/>
      <c r="AS51" s="27"/>
      <c r="AT51" s="27"/>
      <c r="AU51" s="27"/>
      <c r="AV51" s="27"/>
      <c r="AW51" s="27"/>
      <c r="AX51" s="27"/>
      <c r="AY51" s="27"/>
      <c r="AZ51" s="27"/>
      <c r="BA51" s="27"/>
      <c r="BB51" s="27"/>
      <c r="BC51" s="27"/>
      <c r="BD51" s="27"/>
      <c r="BE51" s="1"/>
    </row>
    <row r="52" spans="1:58" ht="20.25" customHeight="1" x14ac:dyDescent="0.4">
      <c r="A52" s="27"/>
      <c r="B52" s="27"/>
      <c r="C52" s="71"/>
      <c r="D52" s="71"/>
      <c r="E52" s="27"/>
      <c r="F52" s="27"/>
      <c r="G52" s="27"/>
      <c r="H52" s="27"/>
      <c r="I52" s="27"/>
      <c r="J52" s="27"/>
      <c r="K52" s="27"/>
      <c r="L52" s="27"/>
      <c r="M52" s="27"/>
      <c r="N52" s="27"/>
      <c r="O52" s="27"/>
      <c r="P52" s="27"/>
      <c r="Q52" s="27"/>
      <c r="R52" s="27"/>
      <c r="S52" s="27"/>
      <c r="T52" s="27"/>
      <c r="U52" s="71"/>
      <c r="V52" s="27"/>
      <c r="W52" s="27"/>
      <c r="X52" s="27"/>
      <c r="Y52" s="27"/>
      <c r="Z52" s="27"/>
      <c r="AA52" s="27"/>
      <c r="AB52" s="27"/>
      <c r="AC52" s="27"/>
      <c r="AD52" s="27"/>
      <c r="AE52" s="27"/>
      <c r="AF52" s="27"/>
      <c r="AG52" s="27"/>
      <c r="AK52" s="72"/>
      <c r="AL52" s="73"/>
      <c r="AM52" s="73"/>
      <c r="AN52" s="27"/>
      <c r="AO52" s="27"/>
      <c r="AP52" s="27"/>
      <c r="AQ52" s="27"/>
      <c r="AR52" s="27"/>
      <c r="AS52" s="27"/>
      <c r="AT52" s="27"/>
      <c r="AU52" s="27"/>
      <c r="AV52" s="27"/>
      <c r="AW52" s="27"/>
      <c r="AX52" s="27"/>
      <c r="AY52" s="27"/>
      <c r="AZ52" s="27"/>
      <c r="BA52" s="27"/>
      <c r="BB52" s="27"/>
      <c r="BC52" s="27"/>
      <c r="BD52" s="27"/>
      <c r="BE52" s="1"/>
      <c r="BF52" s="73"/>
    </row>
    <row r="53" spans="1:58" ht="20.25" customHeight="1" x14ac:dyDescent="0.4">
      <c r="A53" s="27"/>
      <c r="B53" s="27"/>
      <c r="C53" s="27"/>
      <c r="D53" s="71"/>
      <c r="E53" s="27"/>
      <c r="F53" s="27"/>
      <c r="G53" s="27"/>
      <c r="H53" s="27"/>
      <c r="I53" s="27"/>
      <c r="J53" s="27"/>
      <c r="K53" s="27"/>
      <c r="L53" s="27"/>
      <c r="M53" s="27"/>
      <c r="N53" s="27"/>
      <c r="O53" s="27"/>
      <c r="P53" s="27"/>
      <c r="Q53" s="27"/>
      <c r="R53" s="27"/>
      <c r="S53" s="27"/>
      <c r="T53" s="27"/>
      <c r="U53" s="71"/>
      <c r="V53" s="27"/>
      <c r="W53" s="27"/>
      <c r="X53" s="27"/>
      <c r="Y53" s="27"/>
      <c r="Z53" s="27"/>
      <c r="AA53" s="27"/>
      <c r="AB53" s="27"/>
      <c r="AC53" s="27"/>
      <c r="AD53" s="27"/>
      <c r="AE53" s="27"/>
      <c r="AF53" s="27"/>
      <c r="AG53" s="27"/>
      <c r="AK53" s="72"/>
      <c r="AL53" s="73"/>
      <c r="AM53" s="73"/>
      <c r="AN53" s="27"/>
      <c r="AO53" s="27"/>
      <c r="AP53" s="27"/>
      <c r="AQ53" s="27"/>
      <c r="AR53" s="27"/>
      <c r="AS53" s="27"/>
      <c r="AT53" s="27"/>
      <c r="AU53" s="27"/>
      <c r="AV53" s="27"/>
      <c r="AW53" s="27"/>
      <c r="AX53" s="27"/>
      <c r="AY53" s="27"/>
      <c r="AZ53" s="27"/>
      <c r="BA53" s="27"/>
      <c r="BB53" s="27"/>
      <c r="BC53" s="27"/>
      <c r="BD53" s="27"/>
      <c r="BE53" s="1"/>
      <c r="BF53" s="73"/>
    </row>
    <row r="54" spans="1:58" ht="20.25" customHeight="1" x14ac:dyDescent="0.4">
      <c r="A54" s="27"/>
      <c r="B54" s="27"/>
      <c r="C54" s="71"/>
      <c r="D54" s="71"/>
      <c r="E54" s="27"/>
      <c r="F54" s="27"/>
      <c r="G54" s="27"/>
      <c r="H54" s="27"/>
      <c r="I54" s="27"/>
      <c r="J54" s="27"/>
      <c r="K54" s="27"/>
      <c r="L54" s="27"/>
      <c r="M54" s="27"/>
      <c r="N54" s="27"/>
      <c r="O54" s="27"/>
      <c r="P54" s="27"/>
      <c r="Q54" s="27"/>
      <c r="R54" s="27"/>
      <c r="S54" s="27"/>
      <c r="T54" s="27"/>
      <c r="U54" s="71"/>
      <c r="V54" s="27"/>
      <c r="W54" s="27"/>
      <c r="X54" s="27"/>
      <c r="Y54" s="27"/>
      <c r="Z54" s="27"/>
      <c r="AA54" s="27"/>
      <c r="AB54" s="27"/>
      <c r="AC54" s="27"/>
      <c r="AD54" s="27"/>
      <c r="AE54" s="27"/>
      <c r="AF54" s="27"/>
      <c r="AG54" s="27"/>
      <c r="AK54" s="72"/>
      <c r="AL54" s="73"/>
      <c r="AM54" s="73"/>
      <c r="AN54" s="27"/>
      <c r="AO54" s="27"/>
      <c r="AP54" s="27"/>
      <c r="AQ54" s="27"/>
      <c r="AR54" s="27"/>
      <c r="AS54" s="27"/>
      <c r="AT54" s="27"/>
      <c r="AU54" s="27"/>
      <c r="AV54" s="27"/>
      <c r="AW54" s="27"/>
      <c r="AX54" s="27"/>
      <c r="AY54" s="27"/>
      <c r="AZ54" s="27"/>
      <c r="BA54" s="27"/>
      <c r="BB54" s="27"/>
      <c r="BC54" s="27"/>
      <c r="BD54" s="27"/>
      <c r="BE54" s="1"/>
      <c r="BF54" s="73"/>
    </row>
    <row r="55" spans="1:58" ht="20.25" customHeight="1" x14ac:dyDescent="0.4">
      <c r="C55" s="72"/>
      <c r="D55" s="72"/>
      <c r="E55" s="72"/>
      <c r="F55" s="72"/>
      <c r="G55" s="72"/>
      <c r="H55" s="72"/>
      <c r="I55" s="72"/>
      <c r="J55" s="72"/>
      <c r="K55" s="72"/>
      <c r="L55" s="72"/>
      <c r="M55" s="72"/>
      <c r="N55" s="72"/>
      <c r="O55" s="72"/>
      <c r="P55" s="72"/>
      <c r="Q55" s="72"/>
      <c r="R55" s="72"/>
      <c r="S55" s="72"/>
      <c r="T55" s="72"/>
      <c r="U55" s="73"/>
      <c r="V55" s="73"/>
      <c r="W55" s="72"/>
      <c r="X55" s="72"/>
      <c r="Y55" s="72"/>
      <c r="Z55" s="72"/>
      <c r="AA55" s="72"/>
      <c r="AB55" s="72"/>
      <c r="AC55" s="72"/>
      <c r="AD55" s="72"/>
      <c r="AE55" s="72"/>
      <c r="AF55" s="72"/>
      <c r="AG55" s="72"/>
      <c r="AH55" s="72"/>
      <c r="AI55" s="72"/>
      <c r="AJ55" s="72"/>
      <c r="AK55" s="72"/>
      <c r="AL55" s="73"/>
      <c r="AM55" s="73"/>
      <c r="AN55" s="27"/>
      <c r="AO55" s="27"/>
      <c r="AP55" s="27"/>
      <c r="AQ55" s="27"/>
      <c r="AR55" s="27"/>
      <c r="AS55" s="27"/>
      <c r="AT55" s="27"/>
      <c r="AU55" s="27"/>
      <c r="AV55" s="27"/>
      <c r="AW55" s="27"/>
      <c r="AX55" s="27"/>
      <c r="AY55" s="27"/>
      <c r="AZ55" s="27"/>
      <c r="BA55" s="27"/>
      <c r="BB55" s="27"/>
      <c r="BC55" s="27"/>
      <c r="BD55" s="27"/>
      <c r="BE55" s="1"/>
      <c r="BF55" s="73"/>
    </row>
    <row r="56" spans="1:58" ht="20.25" customHeight="1" x14ac:dyDescent="0.4">
      <c r="C56" s="72"/>
      <c r="D56" s="72"/>
      <c r="E56" s="72"/>
      <c r="F56" s="72"/>
      <c r="G56" s="72"/>
      <c r="H56" s="72"/>
      <c r="I56" s="72"/>
      <c r="J56" s="72"/>
      <c r="K56" s="72"/>
      <c r="L56" s="72"/>
      <c r="M56" s="72"/>
      <c r="N56" s="72"/>
      <c r="O56" s="72"/>
      <c r="P56" s="72"/>
      <c r="Q56" s="72"/>
      <c r="R56" s="72"/>
      <c r="S56" s="72"/>
      <c r="T56" s="72"/>
      <c r="U56" s="73"/>
      <c r="V56" s="73"/>
      <c r="W56" s="72"/>
      <c r="X56" s="72"/>
      <c r="Y56" s="72"/>
      <c r="Z56" s="72"/>
      <c r="AA56" s="72"/>
      <c r="AB56" s="72"/>
      <c r="AC56" s="72"/>
      <c r="AD56" s="72"/>
      <c r="AE56" s="72"/>
      <c r="AF56" s="72"/>
      <c r="AG56" s="72"/>
      <c r="AH56" s="72"/>
      <c r="AI56" s="72"/>
      <c r="AJ56" s="72"/>
      <c r="AK56" s="72"/>
      <c r="AL56" s="73"/>
      <c r="AM56" s="73"/>
      <c r="AN56" s="27"/>
      <c r="AO56" s="27"/>
      <c r="AP56" s="27"/>
      <c r="AQ56" s="27"/>
      <c r="AR56" s="27"/>
      <c r="AS56" s="27"/>
      <c r="AT56" s="27"/>
      <c r="AU56" s="27"/>
      <c r="AV56" s="27"/>
      <c r="AW56" s="27"/>
      <c r="AX56" s="27"/>
      <c r="AY56" s="27"/>
      <c r="AZ56" s="27"/>
      <c r="BA56" s="27"/>
      <c r="BB56" s="27"/>
      <c r="BC56" s="27"/>
      <c r="BD56" s="27"/>
      <c r="BF56" s="73"/>
    </row>
  </sheetData>
  <sheetProtection insertRows="0"/>
  <mergeCells count="212">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E8:BE12"/>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s>
  <phoneticPr fontId="1"/>
  <conditionalFormatting sqref="P13:AX30">
    <cfRule type="expression" dxfId="2" priority="4">
      <formula>INDIRECT(ADDRESS(ROW(),COLUMN()))=TRUNC(INDIRECT(ADDRESS(ROW(),COLUMN())))</formula>
    </cfRule>
  </conditionalFormatting>
  <conditionalFormatting sqref="E35:Q39">
    <cfRule type="expression" dxfId="1" priority="2">
      <formula>INDIRECT(ADDRESS(ROW(),COLUMN()))=TRUNC(INDIRECT(ADDRESS(ROW(),COLUMN())))</formula>
    </cfRule>
  </conditionalFormatting>
  <conditionalFormatting sqref="C44:F44">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0"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4"/>
  <sheetViews>
    <sheetView workbookViewId="0">
      <selection activeCell="D10" sqref="D10"/>
    </sheetView>
  </sheetViews>
  <sheetFormatPr defaultColWidth="9" defaultRowHeight="25.5" x14ac:dyDescent="0.4"/>
  <cols>
    <col min="1" max="1" width="2" style="102" customWidth="1"/>
    <col min="2" max="2" width="8.625" style="102" customWidth="1"/>
    <col min="3" max="11" width="40.625" style="102" customWidth="1"/>
    <col min="12" max="16384" width="9" style="102"/>
  </cols>
  <sheetData>
    <row r="1" spans="2:11" x14ac:dyDescent="0.4">
      <c r="B1" s="102" t="s">
        <v>85</v>
      </c>
    </row>
    <row r="3" spans="2:11" x14ac:dyDescent="0.4">
      <c r="B3" s="103" t="s">
        <v>86</v>
      </c>
      <c r="C3" s="103" t="s">
        <v>87</v>
      </c>
    </row>
    <row r="4" spans="2:11" x14ac:dyDescent="0.4">
      <c r="B4" s="103">
        <v>1</v>
      </c>
      <c r="C4" s="131" t="s">
        <v>150</v>
      </c>
    </row>
    <row r="5" spans="2:11" x14ac:dyDescent="0.4">
      <c r="B5" s="103">
        <v>2</v>
      </c>
      <c r="C5" s="131" t="s">
        <v>117</v>
      </c>
    </row>
    <row r="6" spans="2:11" x14ac:dyDescent="0.4">
      <c r="B6" s="103">
        <v>3</v>
      </c>
      <c r="C6" s="131" t="s">
        <v>118</v>
      </c>
    </row>
    <row r="7" spans="2:11" x14ac:dyDescent="0.4">
      <c r="B7" s="103">
        <v>4</v>
      </c>
      <c r="C7" s="131" t="s">
        <v>119</v>
      </c>
    </row>
    <row r="8" spans="2:11" x14ac:dyDescent="0.4">
      <c r="B8" s="103">
        <v>5</v>
      </c>
      <c r="C8" s="131" t="s">
        <v>120</v>
      </c>
    </row>
    <row r="9" spans="2:11" x14ac:dyDescent="0.4">
      <c r="B9" s="103">
        <v>6</v>
      </c>
      <c r="C9" s="131" t="s">
        <v>121</v>
      </c>
    </row>
    <row r="10" spans="2:11" x14ac:dyDescent="0.4">
      <c r="B10" s="103">
        <v>7</v>
      </c>
      <c r="C10" s="131" t="s">
        <v>122</v>
      </c>
    </row>
    <row r="11" spans="2:11" x14ac:dyDescent="0.4">
      <c r="B11" s="103">
        <v>8</v>
      </c>
      <c r="C11" s="131"/>
    </row>
    <row r="13" spans="2:11" x14ac:dyDescent="0.4">
      <c r="B13" s="102" t="s">
        <v>84</v>
      </c>
    </row>
    <row r="14" spans="2:11" ht="26.25" thickBot="1" x14ac:dyDescent="0.45"/>
    <row r="15" spans="2:11" ht="26.25" thickBot="1" x14ac:dyDescent="0.45">
      <c r="B15" s="132" t="s">
        <v>70</v>
      </c>
      <c r="C15" s="105" t="s">
        <v>2</v>
      </c>
      <c r="D15" s="106" t="s">
        <v>123</v>
      </c>
      <c r="E15" s="107" t="s">
        <v>33</v>
      </c>
      <c r="F15" s="107" t="s">
        <v>33</v>
      </c>
      <c r="G15" s="107" t="s">
        <v>33</v>
      </c>
      <c r="H15" s="107" t="s">
        <v>33</v>
      </c>
      <c r="I15" s="107" t="s">
        <v>101</v>
      </c>
      <c r="J15" s="107" t="s">
        <v>101</v>
      </c>
      <c r="K15" s="108" t="s">
        <v>101</v>
      </c>
    </row>
    <row r="16" spans="2:11" x14ac:dyDescent="0.4">
      <c r="B16" s="258" t="s">
        <v>71</v>
      </c>
      <c r="C16" s="111" t="s">
        <v>78</v>
      </c>
      <c r="D16" s="137" t="s">
        <v>124</v>
      </c>
      <c r="E16" s="113"/>
      <c r="F16" s="113"/>
      <c r="G16" s="113"/>
      <c r="H16" s="113"/>
      <c r="I16" s="109"/>
      <c r="J16" s="109"/>
      <c r="K16" s="110"/>
    </row>
    <row r="17" spans="2:11" x14ac:dyDescent="0.4">
      <c r="B17" s="258"/>
      <c r="C17" s="111" t="s">
        <v>78</v>
      </c>
      <c r="D17" s="113" t="s">
        <v>113</v>
      </c>
      <c r="E17" s="113"/>
      <c r="F17" s="113"/>
      <c r="G17" s="113"/>
      <c r="H17" s="113"/>
      <c r="I17" s="104"/>
      <c r="J17" s="104"/>
      <c r="K17" s="112"/>
    </row>
    <row r="18" spans="2:11" x14ac:dyDescent="0.4">
      <c r="B18" s="258"/>
      <c r="C18" s="111" t="s">
        <v>78</v>
      </c>
      <c r="D18" s="113" t="s">
        <v>31</v>
      </c>
      <c r="E18" s="113"/>
      <c r="F18" s="113"/>
      <c r="G18" s="113"/>
      <c r="H18" s="113"/>
      <c r="I18" s="104"/>
      <c r="J18" s="104"/>
      <c r="K18" s="112"/>
    </row>
    <row r="19" spans="2:11" x14ac:dyDescent="0.4">
      <c r="B19" s="258"/>
      <c r="C19" s="111" t="s">
        <v>33</v>
      </c>
      <c r="D19" s="113" t="s">
        <v>32</v>
      </c>
      <c r="E19" s="113"/>
      <c r="F19" s="113"/>
      <c r="G19" s="113"/>
      <c r="H19" s="113"/>
      <c r="I19" s="104"/>
      <c r="J19" s="104"/>
      <c r="K19" s="112"/>
    </row>
    <row r="20" spans="2:11" x14ac:dyDescent="0.4">
      <c r="B20" s="258"/>
      <c r="C20" s="111" t="s">
        <v>33</v>
      </c>
      <c r="D20" s="113" t="s">
        <v>111</v>
      </c>
      <c r="E20" s="113"/>
      <c r="F20" s="113"/>
      <c r="G20" s="113"/>
      <c r="H20" s="113"/>
      <c r="I20" s="104"/>
      <c r="J20" s="104"/>
      <c r="K20" s="112"/>
    </row>
    <row r="21" spans="2:11" x14ac:dyDescent="0.4">
      <c r="B21" s="258"/>
      <c r="C21" s="111" t="s">
        <v>33</v>
      </c>
      <c r="D21" s="113" t="s">
        <v>112</v>
      </c>
      <c r="E21" s="113"/>
      <c r="F21" s="113"/>
      <c r="G21" s="113"/>
      <c r="H21" s="113"/>
      <c r="I21" s="104"/>
      <c r="J21" s="104"/>
      <c r="K21" s="112"/>
    </row>
    <row r="22" spans="2:11" x14ac:dyDescent="0.4">
      <c r="B22" s="258"/>
      <c r="C22" s="111" t="s">
        <v>33</v>
      </c>
      <c r="D22" s="113" t="s">
        <v>125</v>
      </c>
      <c r="E22" s="113"/>
      <c r="F22" s="113"/>
      <c r="G22" s="113"/>
      <c r="H22" s="113"/>
      <c r="I22" s="104"/>
      <c r="J22" s="104"/>
      <c r="K22" s="112"/>
    </row>
    <row r="23" spans="2:11" x14ac:dyDescent="0.4">
      <c r="B23" s="258"/>
      <c r="C23" s="111" t="s">
        <v>33</v>
      </c>
      <c r="D23" s="113" t="s">
        <v>126</v>
      </c>
      <c r="E23" s="113"/>
      <c r="F23" s="113"/>
      <c r="G23" s="113"/>
      <c r="H23" s="113"/>
      <c r="I23" s="104"/>
      <c r="J23" s="104"/>
      <c r="K23" s="112"/>
    </row>
    <row r="24" spans="2:11" x14ac:dyDescent="0.4">
      <c r="B24" s="258"/>
      <c r="C24" s="111" t="s">
        <v>33</v>
      </c>
      <c r="D24" s="113" t="s">
        <v>127</v>
      </c>
      <c r="E24" s="113"/>
      <c r="F24" s="113"/>
      <c r="G24" s="113"/>
      <c r="H24" s="113"/>
      <c r="I24" s="104"/>
      <c r="J24" s="104"/>
      <c r="K24" s="112"/>
    </row>
    <row r="25" spans="2:11" x14ac:dyDescent="0.4">
      <c r="B25" s="258"/>
      <c r="C25" s="111" t="s">
        <v>33</v>
      </c>
      <c r="D25" s="114" t="s">
        <v>101</v>
      </c>
      <c r="E25" s="114"/>
      <c r="F25" s="114"/>
      <c r="G25" s="114"/>
      <c r="H25" s="114"/>
      <c r="I25" s="104"/>
      <c r="J25" s="104"/>
      <c r="K25" s="112"/>
    </row>
    <row r="26" spans="2:11" x14ac:dyDescent="0.4">
      <c r="B26" s="258"/>
      <c r="C26" s="111" t="s">
        <v>33</v>
      </c>
      <c r="D26" s="114" t="s">
        <v>101</v>
      </c>
      <c r="E26" s="114"/>
      <c r="F26" s="114"/>
      <c r="G26" s="114"/>
      <c r="H26" s="114"/>
      <c r="I26" s="104"/>
      <c r="J26" s="104"/>
      <c r="K26" s="112"/>
    </row>
    <row r="27" spans="2:11" x14ac:dyDescent="0.4">
      <c r="B27" s="258"/>
      <c r="C27" s="111" t="s">
        <v>33</v>
      </c>
      <c r="D27" s="114" t="s">
        <v>101</v>
      </c>
      <c r="E27" s="114"/>
      <c r="F27" s="114"/>
      <c r="G27" s="114"/>
      <c r="H27" s="114"/>
      <c r="I27" s="104"/>
      <c r="J27" s="104"/>
      <c r="K27" s="112"/>
    </row>
    <row r="28" spans="2:11" ht="26.25" thickBot="1" x14ac:dyDescent="0.45">
      <c r="B28" s="259"/>
      <c r="C28" s="115" t="s">
        <v>33</v>
      </c>
      <c r="D28" s="116" t="s">
        <v>101</v>
      </c>
      <c r="E28" s="116"/>
      <c r="F28" s="116"/>
      <c r="G28" s="116"/>
      <c r="H28" s="116"/>
      <c r="I28" s="116"/>
      <c r="J28" s="116"/>
      <c r="K28" s="117"/>
    </row>
    <row r="31" spans="2:11" x14ac:dyDescent="0.4">
      <c r="C31" s="102" t="s">
        <v>98</v>
      </c>
    </row>
    <row r="32" spans="2:11" x14ac:dyDescent="0.4">
      <c r="C32" s="102" t="s">
        <v>34</v>
      </c>
    </row>
    <row r="33" spans="3:3" x14ac:dyDescent="0.4">
      <c r="C33" s="102" t="s">
        <v>114</v>
      </c>
    </row>
    <row r="34" spans="3:3" x14ac:dyDescent="0.4">
      <c r="C34" s="102" t="s">
        <v>100</v>
      </c>
    </row>
    <row r="35" spans="3:3" x14ac:dyDescent="0.4">
      <c r="C35" s="102" t="s">
        <v>128</v>
      </c>
    </row>
    <row r="36" spans="3:3" x14ac:dyDescent="0.4">
      <c r="C36" s="102" t="s">
        <v>35</v>
      </c>
    </row>
    <row r="37" spans="3:3" x14ac:dyDescent="0.4">
      <c r="C37" s="102" t="s">
        <v>36</v>
      </c>
    </row>
    <row r="39" spans="3:3" x14ac:dyDescent="0.4">
      <c r="C39" s="102" t="s">
        <v>115</v>
      </c>
    </row>
    <row r="40" spans="3:3" x14ac:dyDescent="0.4">
      <c r="C40" s="102" t="s">
        <v>72</v>
      </c>
    </row>
    <row r="41" spans="3:3" x14ac:dyDescent="0.4">
      <c r="C41" s="102" t="s">
        <v>73</v>
      </c>
    </row>
    <row r="42" spans="3:3" x14ac:dyDescent="0.4">
      <c r="C42" s="102" t="s">
        <v>74</v>
      </c>
    </row>
    <row r="43" spans="3:3" x14ac:dyDescent="0.4">
      <c r="C43" s="102" t="s">
        <v>75</v>
      </c>
    </row>
    <row r="44" spans="3:3" x14ac:dyDescent="0.4">
      <c r="C44" s="102"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勤務表</vt:lpstr>
      <vt:lpstr>記入方法</vt:lpstr>
      <vt:lpstr>【記載例】勤務表</vt:lpstr>
      <vt:lpstr>プルダウン・リスト</vt:lpstr>
      <vt:lpstr>【記載例】勤務表!Print_Area</vt:lpstr>
      <vt:lpstr>記入方法!Print_Area</vt:lpstr>
      <vt:lpstr>勤務表!Print_Area</vt:lpstr>
      <vt:lpstr>【記載例】勤務表!Print_Titles</vt:lpstr>
      <vt:lpstr>勤務表!Print_Titles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takasaki</cp:lastModifiedBy>
  <cp:lastPrinted>2021-03-24T08:53:39Z</cp:lastPrinted>
  <dcterms:created xsi:type="dcterms:W3CDTF">2020-01-14T23:44:41Z</dcterms:created>
  <dcterms:modified xsi:type="dcterms:W3CDTF">2024-09-30T01:09:08Z</dcterms:modified>
</cp:coreProperties>
</file>