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介護・高齢担当\11_自主点検表\【R6改正】自主点検表\勤務表\"/>
    </mc:Choice>
  </mc:AlternateContent>
  <bookViews>
    <workbookView xWindow="-105" yWindow="-105" windowWidth="23250" windowHeight="12570" tabRatio="786"/>
  </bookViews>
  <sheets>
    <sheet name="勤務表" sheetId="11" r:id="rId1"/>
    <sheet name="シフト記号表" sheetId="10" r:id="rId2"/>
    <sheet name="記入方法" sheetId="4" r:id="rId3"/>
    <sheet name="【記載例】勤務表" sheetId="8" r:id="rId4"/>
    <sheet name="【記載例】シフト記号表" sheetId="5" r:id="rId5"/>
    <sheet name="プルダウン・リスト" sheetId="3" r:id="rId6"/>
  </sheets>
  <definedNames>
    <definedName name="【記載例】シフト記号" localSheetId="1">シフト記号表!$C$6:$C$47</definedName>
    <definedName name="【記載例】シフト記号">【記載例】シフト記号表!$C$6:$C$47</definedName>
    <definedName name="_xlnm.Print_Area" localSheetId="4">【記載例】シフト記号表!$B$1:$AB$52</definedName>
    <definedName name="_xlnm.Print_Area" localSheetId="3">【記載例】勤務表!$A$1:$BI$74</definedName>
    <definedName name="_xlnm.Print_Area" localSheetId="1">シフト記号表!$B$1:$AB$52</definedName>
    <definedName name="_xlnm.Print_Area" localSheetId="2">記入方法!$A$1:$P$58</definedName>
    <definedName name="_xlnm.Print_Area" localSheetId="0">勤務表!$A$1:$BI$74</definedName>
    <definedName name="_xlnm.Print_Titles" localSheetId="0">勤務表!$1:$20</definedName>
    <definedName name="シフト記号表">シフト記号表!$C$6:$C$47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1" l="1"/>
  <c r="AZ16" i="8"/>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L47" i="10" l="1"/>
  <c r="L41" i="10"/>
  <c r="AV72" i="11"/>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32" i="11"/>
  <c r="BB32" i="11" s="1"/>
  <c r="AZ44" i="11"/>
  <c r="BB44" i="11" s="1"/>
  <c r="AZ50" i="11"/>
  <c r="BB50" i="11" s="1"/>
  <c r="AZ62" i="11"/>
  <c r="BB62" i="11"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73" i="11" l="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<sst xmlns="http://schemas.openxmlformats.org/spreadsheetml/2006/main" count="1591" uniqueCount="255">
  <si>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</si>
  <si>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</si>
  <si>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</si>
  <si>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</si>
  <si>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</si>
  <si>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</si>
  <si>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</si>
  <si>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</si>
  <si>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</si>
  <si>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</si>
  <si>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</si>
  <si>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</si>
  <si>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</si>
  <si>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</si>
  <si>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</si>
  <si>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</si>
  <si>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</si>
  <si>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</si>
  <si>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</si>
  <si>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</si>
  <si>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</si>
  <si>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</si>
  <si>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</si>
  <si>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</si>
  <si>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</si>
  <si>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</si>
  <si>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</si>
  <si>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</si>
  <si>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</si>
  <si>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</si>
  <si>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</si>
  <si>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</si>
  <si>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</si>
  <si>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</si>
  <si>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</si>
  <si>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</si>
  <si>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</si>
  <si>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</si>
  <si>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</si>
  <si>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</si>
  <si>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</si>
  <si>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</si>
  <si>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</si>
  <si>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</si>
  <si>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</si>
  <si>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</si>
  <si>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</si>
  <si>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</si>
  <si>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</si>
  <si>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</si>
  <si>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</si>
  <si>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</si>
  <si>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</si>
  <si>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</si>
  <si>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</si>
  <si>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</si>
  <si>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</si>
  <si>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</si>
  <si>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</si>
  <si>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</si>
  <si>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</si>
  <si>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</si>
  <si>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</si>
  <si>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</si>
  <si>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</si>
  <si>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</si>
  <si>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</si>
  <si>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</si>
  <si>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</si>
  <si>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</si>
  <si>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</si>
  <si>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</si>
  <si>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</si>
  <si>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2"/>
  </si>
  <si>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</si>
  <si>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</si>
  <si>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</si>
  <si>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</si>
  <si>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</si>
  <si>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</si>
  <si>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</si>
  <si>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</si>
  <si>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</si>
  <si>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</si>
  <si>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</si>
  <si>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</si>
  <si>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</si>
  <si>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</si>
  <si>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</si>
  <si>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</si>
  <si>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</si>
  <si>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</si>
  <si>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</si>
  <si>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</si>
  <si>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</si>
  <si>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</si>
  <si>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</si>
  <si>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</si>
  <si>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</si>
  <si>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</si>
  <si>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</si>
  <si>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</si>
  <si>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</si>
  <si>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</si>
  <si>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</si>
  <si>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</si>
  <si>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</si>
  <si>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</si>
  <si>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</si>
  <si>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</si>
  <si>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</si>
  <si>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</si>
  <si>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</si>
  <si>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</si>
  <si>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</si>
  <si>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</si>
  <si>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</si>
  <si>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</si>
  <si>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</si>
  <si>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</si>
  <si>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</si>
  <si>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</si>
  <si>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</si>
  <si>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</si>
  <si>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</si>
  <si>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</si>
  <si>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</si>
  <si>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</si>
  <si>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</si>
  <si>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</si>
  <si>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</si>
  <si>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</si>
  <si>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</si>
  <si>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</si>
  <si>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</si>
  <si>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</si>
  <si>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</si>
  <si>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</si>
  <si>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</si>
  <si>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</si>
  <si>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</si>
  <si>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</si>
  <si>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</si>
  <si>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</si>
  <si>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</si>
  <si>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</si>
  <si>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</si>
  <si>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</si>
  <si>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</si>
  <si>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</si>
  <si>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</si>
  <si>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</si>
  <si>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</si>
  <si>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</si>
  <si>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</si>
  <si>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</si>
  <si>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</si>
  <si>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</si>
  <si>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</si>
  <si>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</si>
  <si>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</si>
  <si>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</si>
  <si>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</si>
  <si>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</si>
  <si>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</si>
  <si>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</si>
  <si>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</si>
  <si>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</si>
  <si>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</si>
  <si>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</si>
  <si>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</si>
  <si>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</si>
  <si>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</si>
  <si>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</si>
  <si>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</si>
  <si>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</si>
  <si>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</si>
  <si>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</si>
  <si>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</si>
  <si>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</si>
  <si>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</si>
  <si>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</si>
  <si>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</si>
  <si>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</si>
  <si>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</si>
  <si>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</si>
  <si>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</si>
  <si>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その他、特記事項欄としてもご活用ください。</t>
    <rPh sb="6" eb="7">
      <t>タ</t>
    </rPh>
    <rPh sb="8" eb="10">
      <t>トッキ</t>
    </rPh>
    <rPh sb="10" eb="12">
      <t>ジコウ</t>
    </rPh>
    <rPh sb="12" eb="13">
      <t>ラン</t>
    </rPh>
    <rPh sb="18" eb="20">
      <t>カツヨウ</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</si>
  <si>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</si>
  <si>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</si>
  <si>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</si>
  <si>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</si>
  <si>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</si>
  <si>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</si>
  <si>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</si>
  <si>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</si>
  <si>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</si>
  <si>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</si>
  <si>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</si>
  <si>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</si>
  <si>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</si>
  <si>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</si>
  <si>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</si>
  <si>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</si>
  <si>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</si>
  <si>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</si>
  <si>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</si>
  <si>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</si>
  <si>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</si>
  <si>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</si>
  <si>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</si>
  <si>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</si>
  <si>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</si>
  <si>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</si>
  <si>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</si>
  <si>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</si>
  <si>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</si>
  <si>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</si>
  <si>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</si>
  <si>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</si>
  <si>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</si>
  <si>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</si>
  <si>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</si>
  <si>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</si>
  <si>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</si>
  <si>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</si>
  <si>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</si>
  <si>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</si>
  <si>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</si>
  <si>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</si>
  <si>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</si>
  <si>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</si>
  <si>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</si>
  <si>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</si>
  <si>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</si>
  <si>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</si>
  <si>
    <t>　(1) 「暦月」を選択してください。</t>
    <rPh sb="6" eb="7">
      <t>レキ</t>
    </rPh>
    <rPh sb="7" eb="8">
      <t>ツキ</t>
    </rPh>
    <rPh sb="10" eb="12">
      <t>センタク</t>
    </rPh>
    <phoneticPr fontId="2"/>
  </si>
  <si>
    <t>　(2) 「実績」を選択してください。</t>
    <rPh sb="6" eb="8">
      <t>ジッセキ</t>
    </rPh>
    <rPh sb="10" eb="12">
      <t>センタク</t>
    </rPh>
    <phoneticPr fontId="2"/>
  </si>
  <si>
    <t>　(11) 従業者の職種ごとの1ヶ月分の勤務時間を入力してください。（別シートの「シフト記号表」を作成し、シフト記号を選択または入力してください。）</t>
    <rPh sb="6" eb="9">
      <t>ジュウギョウシャ</t>
    </rPh>
    <rPh sb="10" eb="12">
      <t>ショクシュ</t>
    </rPh>
    <rPh sb="17" eb="18">
      <t>ゲツ</t>
    </rPh>
    <rPh sb="18" eb="19">
      <t>ブン</t>
    </rPh>
    <rPh sb="20" eb="22">
      <t>キンム</t>
    </rPh>
    <rPh sb="22" eb="24">
      <t>ジカン</t>
    </rPh>
    <rPh sb="25" eb="27">
      <t>ニュウリョク</t>
    </rPh>
    <rPh sb="35" eb="36">
      <t>ベツ</t>
    </rPh>
    <rPh sb="44" eb="46">
      <t>キゴウ</t>
    </rPh>
    <rPh sb="46" eb="47">
      <t>ヒョウ</t>
    </rPh>
    <rPh sb="49" eb="51">
      <t>サクセイ</t>
    </rPh>
    <rPh sb="56" eb="58">
      <t>キゴウ</t>
    </rPh>
    <rPh sb="59" eb="61">
      <t>センタク</t>
    </rPh>
    <rPh sb="64" eb="66">
      <t>ニュウリョク</t>
    </rPh>
    <phoneticPr fontId="2"/>
  </si>
  <si>
    <t xml:space="preserve">【留意事項】
</t>
    <phoneticPr fontId="2"/>
  </si>
  <si>
    <t xml:space="preserve">・従業者の入力行が足りない場合は、適宜、行を追加してください。その際、計算式及びプルダウンの設定に支障をきたさないよう留意してください。
</t>
    <phoneticPr fontId="2"/>
  </si>
  <si>
    <t xml:space="preserve">・「従業者の勤務の体制及び勤務形態一覧表」（参考様式）には計算式を設定していますが、入力の補助を目的とするものですので、結果については作成者の責任にてご確認ください。
</t>
    <phoneticPr fontId="2"/>
  </si>
  <si>
    <t xml:space="preserve">・必要項目を満たしていれば、各事業所で使用するシフト表等をもって代替書類として差し支えありません。
</t>
    <phoneticPr fontId="2"/>
  </si>
  <si>
    <t>暦月</t>
  </si>
  <si>
    <t>実績</t>
  </si>
  <si>
    <t>　(14) 他の事業所・施設との兼務がある場合は、兼務先の事業所・施設の名称及び兼務する職務の内容について記入してください。</t>
    <rPh sb="6" eb="7">
      <t>タ</t>
    </rPh>
    <rPh sb="8" eb="11">
      <t>ジギョウショ</t>
    </rPh>
    <rPh sb="12" eb="14">
      <t>シセツ</t>
    </rPh>
    <rPh sb="16" eb="18">
      <t>ケンム</t>
    </rPh>
    <rPh sb="21" eb="23">
      <t>バアイ</t>
    </rPh>
    <rPh sb="25" eb="27">
      <t>ケンム</t>
    </rPh>
    <rPh sb="27" eb="28">
      <t>サキ</t>
    </rPh>
    <rPh sb="29" eb="32">
      <t>ジギョウショ</t>
    </rPh>
    <rPh sb="33" eb="35">
      <t>シセツ</t>
    </rPh>
    <rPh sb="36" eb="38">
      <t>メイショウ</t>
    </rPh>
    <rPh sb="38" eb="39">
      <t>オヨ</t>
    </rPh>
    <rPh sb="40" eb="42">
      <t>ケンム</t>
    </rPh>
    <rPh sb="44" eb="46">
      <t>ショクム</t>
    </rPh>
    <rPh sb="47" eb="49">
      <t>ナイヨウ</t>
    </rPh>
    <rPh sb="53" eb="55">
      <t>キニュウ</t>
    </rPh>
    <phoneticPr fontId="2"/>
  </si>
  <si>
    <t>(14) 兼務状況
（兼務先及び兼務する
職務の内容）等
(15)勤務開始年月日</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</si>
  <si>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r>
      <t>(16)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</si>
  <si>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(16)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</si>
  <si>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(17) 日ごとの実利用者数</t>
    <rPh sb="5" eb="6">
      <t>ヒ</t>
    </rPh>
    <rPh sb="9" eb="10">
      <t>ジツ</t>
    </rPh>
    <rPh sb="10" eb="13">
      <t>リヨウシャ</t>
    </rPh>
    <rPh sb="13" eb="14">
      <t>スウ</t>
    </rPh>
    <phoneticPr fontId="2"/>
  </si>
  <si>
    <t>(18) 介護従業者の日中の勤務時間の合計</t>
    <rPh sb="5" eb="7">
      <t>カイゴ</t>
    </rPh>
    <rPh sb="7" eb="10">
      <t>ジュウギョウシャ</t>
    </rPh>
    <rPh sb="11" eb="13">
      <t>ニッチュウ</t>
    </rPh>
    <rPh sb="14" eb="16">
      <t>キンム</t>
    </rPh>
    <rPh sb="16" eb="18">
      <t>ジカン</t>
    </rPh>
    <rPh sb="19" eb="21">
      <t>ゴウケイ</t>
    </rPh>
    <phoneticPr fontId="2"/>
  </si>
  <si>
    <t>(19)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</si>
  <si>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(16)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</si>
  <si>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従業者が事業所で勤務を開始した日を入力してください。</t>
    <rPh sb="10" eb="13">
      <t>ジギョウショ</t>
    </rPh>
    <rPh sb="14" eb="16">
      <t>キンム</t>
    </rPh>
    <rPh sb="17" eb="19">
      <t>カイシ</t>
    </rPh>
    <rPh sb="21" eb="22">
      <t>ヒ</t>
    </rPh>
    <rPh sb="23" eb="25">
      <t>ニュウリョク</t>
    </rPh>
    <phoneticPr fontId="2"/>
  </si>
  <si>
    <t>　(17) 日ごとの実利用者数を入力してください。</t>
    <rPh sb="6" eb="7">
      <t>ヒ</t>
    </rPh>
    <rPh sb="10" eb="11">
      <t>ジツ</t>
    </rPh>
    <rPh sb="11" eb="13">
      <t>リヨウ</t>
    </rPh>
    <rPh sb="13" eb="14">
      <t>シャ</t>
    </rPh>
    <rPh sb="14" eb="15">
      <t>スウ</t>
    </rPh>
    <rPh sb="16" eb="18">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</si>
</sst>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41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3"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5" fillId="3" borderId="0" xfId="0" applyFont="1" applyFill="1" applyAlignment="1" applyProtection="1">
      <alignment horizontal="left" vertical="center"/>
    </xf>
    <xf numFmtId="0" fontId="16" fillId="3" borderId="0" xfId="0" applyFont="1" applyFill="1" applyAlignment="1" applyProtection="1">
      <alignment horizontal="center" vertical="center"/>
    </xf>
    <xf numFmtId="0" fontId="16" fillId="3" borderId="0" xfId="0" applyFont="1" applyFill="1" applyProtection="1">
      <alignment vertical="center"/>
    </xf>
    <xf numFmtId="0" fontId="16" fillId="3" borderId="0" xfId="0" applyFont="1" applyFill="1" applyAlignment="1" applyProtection="1">
      <alignment horizontal="left" vertical="center"/>
    </xf>
    <xf numFmtId="0" fontId="17" fillId="3" borderId="0" xfId="0" applyFont="1" applyFill="1">
      <alignment vertical="center"/>
    </xf>
    <xf numFmtId="0" fontId="16" fillId="3" borderId="0" xfId="0" applyFont="1" applyFill="1">
      <alignment vertical="center"/>
    </xf>
    <xf numFmtId="0" fontId="17" fillId="3" borderId="0" xfId="0" applyFont="1" applyFill="1" applyAlignment="1">
      <alignment horizontal="left" vertical="center"/>
    </xf>
    <xf numFmtId="0" fontId="16" fillId="3" borderId="0" xfId="0" applyFont="1" applyFill="1" applyAlignment="1" applyProtection="1">
      <alignment horizontal="center" vertical="center"/>
      <protection locked="0"/>
    </xf>
    <xf numFmtId="0" fontId="16" fillId="6" borderId="8" xfId="0" applyFont="1" applyFill="1" applyBorder="1" applyAlignment="1" applyProtection="1">
      <alignment horizontal="center" vertical="center"/>
      <protection locked="0"/>
    </xf>
    <xf numFmtId="20" fontId="16" fillId="6" borderId="8" xfId="0" applyNumberFormat="1" applyFont="1" applyFill="1" applyBorder="1" applyAlignment="1" applyProtection="1">
      <alignment horizontal="center" vertical="center"/>
      <protection locked="0"/>
    </xf>
    <xf numFmtId="0" fontId="16" fillId="3" borderId="0" xfId="0" applyFont="1" applyFill="1" applyAlignment="1" applyProtection="1">
      <alignment horizontal="right" vertical="center"/>
      <protection locked="0"/>
    </xf>
    <xf numFmtId="0" fontId="16" fillId="3" borderId="0" xfId="0" applyFont="1" applyFill="1" applyProtection="1">
      <alignment vertical="center"/>
      <protection locked="0"/>
    </xf>
    <xf numFmtId="20" fontId="16" fillId="3" borderId="8" xfId="0" applyNumberFormat="1" applyFont="1" applyFill="1" applyBorder="1" applyAlignment="1" applyProtection="1">
      <alignment horizontal="center" vertical="center"/>
    </xf>
    <xf numFmtId="0" fontId="16" fillId="3" borderId="0" xfId="0" applyFont="1" applyFill="1" applyAlignment="1" applyProtection="1">
      <alignment horizontal="right" vertical="center"/>
    </xf>
    <xf numFmtId="0" fontId="16" fillId="3" borderId="8" xfId="0" applyNumberFormat="1" applyFont="1" applyFill="1" applyBorder="1" applyAlignment="1" applyProtection="1">
      <alignment horizontal="center" vertical="center"/>
    </xf>
    <xf numFmtId="177" fontId="16" fillId="3" borderId="8" xfId="0" applyNumberFormat="1" applyFont="1" applyFill="1" applyBorder="1" applyAlignment="1" applyProtection="1">
      <alignment horizontal="center" vertical="center"/>
    </xf>
    <xf numFmtId="20" fontId="16" fillId="3" borderId="8" xfId="0" applyNumberFormat="1"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6" borderId="8" xfId="0" applyNumberFormat="1" applyFont="1" applyFill="1" applyBorder="1" applyAlignment="1" applyProtection="1">
      <alignment horizontal="center" vertical="center"/>
      <protection locked="0"/>
    </xf>
    <xf numFmtId="0" fontId="18" fillId="6" borderId="21"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shrinkToFit="1"/>
    </xf>
    <xf numFmtId="0" fontId="19" fillId="3" borderId="21" xfId="0" applyFont="1" applyFill="1" applyBorder="1" applyAlignment="1" applyProtection="1">
      <alignment horizontal="center" vertical="center"/>
    </xf>
    <xf numFmtId="0" fontId="16" fillId="6" borderId="8" xfId="0" applyFont="1" applyFill="1" applyBorder="1" applyAlignment="1" applyProtection="1">
      <alignment horizontal="left" vertical="center"/>
      <protection locked="0"/>
    </xf>
    <xf numFmtId="0" fontId="16" fillId="6" borderId="0" xfId="0" applyFont="1" applyFill="1" applyBorder="1" applyAlignment="1" applyProtection="1">
      <alignment horizontal="center" vertical="center"/>
      <protection locked="0"/>
    </xf>
    <xf numFmtId="0" fontId="18" fillId="6" borderId="45" xfId="0" applyFont="1" applyFill="1" applyBorder="1" applyAlignment="1" applyProtection="1">
      <alignment horizontal="center" vertical="center"/>
      <protection locked="0"/>
    </xf>
    <xf numFmtId="0" fontId="18"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1"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1" fillId="3" borderId="67" xfId="0" applyFont="1" applyFill="1" applyBorder="1" applyAlignment="1">
      <alignment horizontal="center" vertical="center"/>
    </xf>
    <xf numFmtId="0" fontId="18" fillId="3" borderId="28" xfId="0" applyFont="1" applyFill="1" applyBorder="1" applyAlignment="1">
      <alignment horizontal="center" vertical="center"/>
    </xf>
    <xf numFmtId="0" fontId="18" fillId="3" borderId="62" xfId="0" applyFont="1" applyFill="1" applyBorder="1" applyAlignment="1">
      <alignment horizontal="center" vertical="center"/>
    </xf>
    <xf numFmtId="0" fontId="18" fillId="3" borderId="63" xfId="0" applyFont="1" applyFill="1" applyBorder="1" applyAlignment="1">
      <alignment horizontal="center" vertical="center"/>
    </xf>
    <xf numFmtId="0" fontId="16" fillId="3" borderId="37" xfId="0" applyFont="1" applyFill="1" applyBorder="1" applyAlignment="1">
      <alignment vertical="center" shrinkToFit="1"/>
    </xf>
    <xf numFmtId="0" fontId="16" fillId="3" borderId="61" xfId="0" applyFont="1" applyFill="1" applyBorder="1" applyAlignment="1">
      <alignment vertical="center" shrinkToFit="1"/>
    </xf>
    <xf numFmtId="0" fontId="16" fillId="3" borderId="8" xfId="0" applyFont="1" applyFill="1" applyBorder="1" applyAlignment="1">
      <alignment vertical="center" shrinkToFit="1"/>
    </xf>
    <xf numFmtId="0" fontId="16" fillId="3" borderId="9" xfId="0" applyFont="1" applyFill="1" applyBorder="1" applyAlignment="1">
      <alignment vertical="center" shrinkToFit="1"/>
    </xf>
    <xf numFmtId="0" fontId="16" fillId="3" borderId="10" xfId="0" applyFont="1" applyFill="1" applyBorder="1" applyAlignment="1">
      <alignment vertical="center" shrinkToFit="1"/>
    </xf>
    <xf numFmtId="0" fontId="21" fillId="3" borderId="19" xfId="0" applyFont="1" applyFill="1" applyBorder="1">
      <alignment vertical="center"/>
    </xf>
    <xf numFmtId="0" fontId="21" fillId="3" borderId="17" xfId="0" applyFont="1" applyFill="1" applyBorder="1">
      <alignment vertical="center"/>
    </xf>
    <xf numFmtId="0" fontId="21"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5" fillId="3" borderId="0" xfId="0" applyFont="1" applyFill="1" applyAlignment="1">
      <alignment vertical="center" textRotation="90"/>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59" xfId="0" applyNumberFormat="1"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8" fontId="1" fillId="0" borderId="80" xfId="0" applyNumberFormat="1"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1" xfId="0" applyFont="1" applyFill="1" applyBorder="1" applyAlignment="1" applyProtection="1">
      <alignment horizontal="left" vertical="center" wrapText="1"/>
      <protection locked="0"/>
    </xf>
    <xf numFmtId="0" fontId="8" fillId="6" borderId="122" xfId="0" applyFont="1" applyFill="1" applyBorder="1" applyAlignment="1" applyProtection="1">
      <alignment horizontal="left" vertical="center" wrapText="1"/>
      <protection locked="0"/>
    </xf>
    <xf numFmtId="0" fontId="8" fillId="6" borderId="123" xfId="0" applyFont="1" applyFill="1" applyBorder="1" applyAlignment="1" applyProtection="1">
      <alignment horizontal="left" vertical="center" wrapText="1"/>
      <protection locked="0"/>
    </xf>
    <xf numFmtId="0" fontId="8" fillId="6" borderId="106" xfId="0" applyFont="1" applyFill="1" applyBorder="1" applyAlignment="1" applyProtection="1">
      <alignment horizontal="left" vertical="center" wrapText="1"/>
      <protection locked="0"/>
    </xf>
    <xf numFmtId="0" fontId="8" fillId="6" borderId="64" xfId="0" applyFont="1" applyFill="1" applyBorder="1" applyAlignment="1" applyProtection="1">
      <alignment horizontal="left" vertical="center" wrapText="1"/>
      <protection locked="0"/>
    </xf>
    <xf numFmtId="0" fontId="8" fillId="6" borderId="86"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2"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8" fillId="6" borderId="124" xfId="0" applyFont="1" applyFill="1" applyBorder="1" applyAlignment="1" applyProtection="1">
      <alignment horizontal="left" vertical="center" wrapText="1"/>
      <protection locked="0"/>
    </xf>
    <xf numFmtId="0" fontId="8" fillId="6" borderId="125" xfId="0" applyFont="1" applyFill="1" applyBorder="1" applyAlignment="1" applyProtection="1">
      <alignment horizontal="left" vertical="center" wrapText="1"/>
      <protection locked="0"/>
    </xf>
    <xf numFmtId="0" fontId="8" fillId="6" borderId="126" xfId="0" applyFont="1" applyFill="1" applyBorder="1" applyAlignment="1" applyProtection="1">
      <alignment horizontal="left" vertical="center" wrapText="1"/>
      <protection locked="0"/>
    </xf>
    <xf numFmtId="0" fontId="8" fillId="2" borderId="4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16"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14" fontId="8" fillId="6" borderId="106" xfId="0" applyNumberFormat="1" applyFont="1" applyFill="1" applyBorder="1" applyAlignment="1" applyProtection="1">
      <alignment horizontal="right" vertical="center" wrapText="1"/>
      <protection locked="0"/>
    </xf>
    <xf numFmtId="0" fontId="8" fillId="6" borderId="64" xfId="0" applyFont="1" applyFill="1" applyBorder="1" applyAlignment="1" applyProtection="1">
      <alignment horizontal="right" vertical="center" wrapText="1"/>
      <protection locked="0"/>
    </xf>
    <xf numFmtId="0" fontId="8" fillId="6" borderId="86" xfId="0" applyFont="1" applyFill="1" applyBorder="1" applyAlignment="1" applyProtection="1">
      <alignment horizontal="right" vertical="center" wrapText="1"/>
      <protection locked="0"/>
    </xf>
    <xf numFmtId="0" fontId="1" fillId="0" borderId="80" xfId="0" applyFont="1" applyBorder="1" applyAlignment="1">
      <alignment horizontal="center" vertical="center"/>
    </xf>
    <xf numFmtId="0" fontId="21" fillId="3" borderId="68" xfId="0" applyFont="1" applyFill="1" applyBorder="1" applyAlignment="1">
      <alignment horizontal="center" vertical="center"/>
    </xf>
    <xf numFmtId="0" fontId="21" fillId="3" borderId="69" xfId="0" applyFont="1" applyFill="1" applyBorder="1" applyAlignment="1">
      <alignment horizontal="center" vertical="center"/>
    </xf>
    <xf numFmtId="0" fontId="21" fillId="3" borderId="70" xfId="0" applyFont="1" applyFill="1" applyBorder="1" applyAlignment="1">
      <alignment horizontal="center" vertical="center"/>
    </xf>
  </cellXfs>
  <cellStyles count="2">
    <cellStyle name="桁区切り" xfId="1" builtinId="6"/>
    <cellStyle name="標準" xfId="0" builtinId="0"/>
  </cellStyles>
  <dxfs count="27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523875</xdr:colOff>
      <xdr:row>2</xdr:row>
      <xdr:rowOff>95250</xdr:rowOff>
    </xdr:from>
    <xdr:to>
      <xdr:col>3</xdr:col>
      <xdr:colOff>600075</xdr:colOff>
      <xdr:row>4</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tabSelected="1" view="pageBreakPreview" zoomScale="60" zoomScaleNormal="55" workbookViewId="0">
      <selection activeCell="B3" sqref="B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235</v>
      </c>
      <c r="D1" s="5"/>
      <c r="E1" s="5"/>
      <c r="F1" s="5"/>
      <c r="G1" s="5"/>
      <c r="H1" s="5"/>
      <c r="K1" s="7" t="s">
        <v>0</v>
      </c>
      <c r="N1" s="5"/>
      <c r="O1" s="5"/>
      <c r="P1" s="5"/>
      <c r="Q1" s="5"/>
      <c r="R1" s="5"/>
      <c r="S1" s="5"/>
      <c r="T1" s="5"/>
      <c r="U1" s="5"/>
      <c r="AQ1" s="9" t="s">
        <v>30</v>
      </c>
      <c r="AR1" s="402" t="s">
        <v>188</v>
      </c>
      <c r="AS1" s="403"/>
      <c r="AT1" s="403"/>
      <c r="AU1" s="403"/>
      <c r="AV1" s="403"/>
      <c r="AW1" s="403"/>
      <c r="AX1" s="403"/>
      <c r="AY1" s="403"/>
      <c r="AZ1" s="403"/>
      <c r="BA1" s="403"/>
      <c r="BB1" s="403"/>
      <c r="BC1" s="403"/>
      <c r="BD1" s="403"/>
      <c r="BE1" s="403"/>
      <c r="BF1" s="403"/>
      <c r="BG1" s="403"/>
      <c r="BH1" s="9" t="s">
        <v>2</v>
      </c>
    </row>
    <row r="2" spans="2:65" s="8" customFormat="1" ht="20.25" customHeight="1" x14ac:dyDescent="0.4">
      <c r="H2" s="7"/>
      <c r="K2" s="7"/>
      <c r="L2" s="7"/>
      <c r="N2" s="9"/>
      <c r="O2" s="9"/>
      <c r="P2" s="9"/>
      <c r="Q2" s="9"/>
      <c r="R2" s="9"/>
      <c r="S2" s="9"/>
      <c r="T2" s="9"/>
      <c r="U2" s="9"/>
      <c r="Z2" s="108" t="s">
        <v>27</v>
      </c>
      <c r="AA2" s="404">
        <v>6</v>
      </c>
      <c r="AB2" s="404"/>
      <c r="AC2" s="108" t="s">
        <v>28</v>
      </c>
      <c r="AD2" s="405">
        <f>IF(AA2=0,"",YEAR(DATE(2018+AA2,1,1)))</f>
        <v>2024</v>
      </c>
      <c r="AE2" s="405"/>
      <c r="AF2" s="109" t="s">
        <v>29</v>
      </c>
      <c r="AG2" s="109" t="s">
        <v>1</v>
      </c>
      <c r="AH2" s="404">
        <v>4</v>
      </c>
      <c r="AI2" s="404"/>
      <c r="AJ2" s="109" t="s">
        <v>24</v>
      </c>
      <c r="AQ2" s="9" t="s">
        <v>31</v>
      </c>
      <c r="AR2" s="404" t="s">
        <v>196</v>
      </c>
      <c r="AS2" s="404"/>
      <c r="AT2" s="404"/>
      <c r="AU2" s="404"/>
      <c r="AV2" s="404"/>
      <c r="AW2" s="404"/>
      <c r="AX2" s="404"/>
      <c r="AY2" s="404"/>
      <c r="AZ2" s="404"/>
      <c r="BA2" s="404"/>
      <c r="BB2" s="404"/>
      <c r="BC2" s="404"/>
      <c r="BD2" s="404"/>
      <c r="BE2" s="404"/>
      <c r="BF2" s="404"/>
      <c r="BG2" s="404"/>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94" t="s">
        <v>243</v>
      </c>
      <c r="BD3" s="395"/>
      <c r="BE3" s="395"/>
      <c r="BF3" s="396"/>
      <c r="BG3" s="9"/>
    </row>
    <row r="4" spans="2:65" s="8" customFormat="1" ht="20.25" customHeight="1" x14ac:dyDescent="0.4">
      <c r="H4" s="7"/>
      <c r="K4" s="7"/>
      <c r="M4" s="9"/>
      <c r="N4" s="9"/>
      <c r="O4" s="9"/>
      <c r="P4" s="9"/>
      <c r="Q4" s="9"/>
      <c r="R4" s="9"/>
      <c r="S4" s="9"/>
      <c r="AA4" s="35"/>
      <c r="AB4" s="35"/>
      <c r="AC4" s="36"/>
      <c r="AD4" s="37"/>
      <c r="AE4" s="36"/>
      <c r="BB4" s="38" t="s">
        <v>148</v>
      </c>
      <c r="BC4" s="394" t="s">
        <v>244</v>
      </c>
      <c r="BD4" s="395"/>
      <c r="BE4" s="395"/>
      <c r="BF4" s="396"/>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184</v>
      </c>
      <c r="AN6" s="6"/>
      <c r="AO6" s="6"/>
      <c r="AP6" s="6"/>
      <c r="AQ6" s="6"/>
      <c r="AR6" s="6"/>
      <c r="AS6" s="6"/>
      <c r="AU6" s="107"/>
      <c r="AV6" s="107"/>
      <c r="AW6" s="2"/>
      <c r="AX6" s="6"/>
      <c r="AY6" s="397">
        <v>40</v>
      </c>
      <c r="AZ6" s="398"/>
      <c r="BA6" s="2" t="s">
        <v>22</v>
      </c>
      <c r="BB6" s="6"/>
      <c r="BC6" s="397">
        <v>160</v>
      </c>
      <c r="BD6" s="398"/>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9">
        <f>DAY(EOMONTH(DATE(AD2,AH2,1),0))</f>
        <v>30</v>
      </c>
      <c r="BD8" s="40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212</v>
      </c>
      <c r="AR10" s="70"/>
      <c r="AS10" s="70"/>
      <c r="AT10" s="77"/>
      <c r="AU10" s="66"/>
      <c r="AV10" s="78"/>
      <c r="AW10" s="78"/>
      <c r="AX10" s="78"/>
      <c r="AY10" s="66"/>
      <c r="AZ10" s="66"/>
      <c r="BA10" s="67" t="s">
        <v>210</v>
      </c>
      <c r="BB10" s="66"/>
      <c r="BC10" s="397"/>
      <c r="BD10" s="398"/>
      <c r="BE10" s="2" t="s">
        <v>211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401"/>
      <c r="V12" s="401"/>
      <c r="W12" s="73"/>
      <c r="X12" s="84"/>
      <c r="Y12" s="68"/>
      <c r="Z12" s="68"/>
      <c r="AA12" s="79"/>
      <c r="AB12" s="72"/>
      <c r="AC12" s="73"/>
      <c r="AD12" s="79"/>
      <c r="AE12" s="79"/>
      <c r="AF12" s="79"/>
      <c r="AG12" s="85"/>
      <c r="AH12" s="69"/>
      <c r="AI12" s="77" t="s">
        <v>213</v>
      </c>
      <c r="AJ12" s="69"/>
      <c r="AK12" s="77"/>
      <c r="AL12" s="71"/>
      <c r="AM12" s="72"/>
      <c r="AN12" s="66"/>
      <c r="AO12" s="77"/>
      <c r="AP12" s="77"/>
      <c r="AQ12" s="77"/>
      <c r="AR12" s="77"/>
      <c r="AS12" s="73" t="s">
        <v>214</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93"/>
      <c r="AN13" s="393"/>
      <c r="AO13" s="66" t="s">
        <v>197</v>
      </c>
      <c r="AP13" s="73"/>
      <c r="AQ13" s="79"/>
      <c r="AR13" s="79"/>
      <c r="AS13" s="73" t="s">
        <v>95</v>
      </c>
      <c r="AT13" s="70"/>
      <c r="AU13" s="70"/>
      <c r="AV13" s="70"/>
      <c r="AW13" s="70"/>
      <c r="AX13" s="70"/>
      <c r="AY13" s="70"/>
      <c r="AZ13" s="70"/>
      <c r="BA13" s="70"/>
      <c r="BB13" s="357">
        <v>0.29166666666666669</v>
      </c>
      <c r="BC13" s="358"/>
      <c r="BD13" s="359"/>
      <c r="BE13" s="76" t="s">
        <v>17</v>
      </c>
      <c r="BF13" s="357">
        <v>0.83333333333333337</v>
      </c>
      <c r="BG13" s="358"/>
      <c r="BH13" s="359"/>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93"/>
      <c r="AN14" s="393"/>
      <c r="AO14" s="235" t="s">
        <v>198</v>
      </c>
      <c r="AP14" s="236"/>
      <c r="AQ14" s="236"/>
      <c r="AR14" s="80"/>
      <c r="AS14" s="73" t="s">
        <v>96</v>
      </c>
      <c r="AT14" s="70"/>
      <c r="AU14" s="70"/>
      <c r="AV14" s="70"/>
      <c r="AW14" s="70"/>
      <c r="AX14" s="70"/>
      <c r="AY14" s="70"/>
      <c r="AZ14" s="70"/>
      <c r="BA14" s="70"/>
      <c r="BB14" s="357">
        <v>0.83333333333333337</v>
      </c>
      <c r="BC14" s="358"/>
      <c r="BD14" s="359"/>
      <c r="BE14" s="76" t="s">
        <v>17</v>
      </c>
      <c r="BF14" s="357">
        <v>0.29166666666666669</v>
      </c>
      <c r="BG14" s="358"/>
      <c r="BH14" s="359"/>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0" t="s">
        <v>20</v>
      </c>
      <c r="C16" s="363" t="s">
        <v>215</v>
      </c>
      <c r="D16" s="364"/>
      <c r="E16" s="365"/>
      <c r="F16" s="179"/>
      <c r="G16" s="182"/>
      <c r="H16" s="372" t="s">
        <v>216</v>
      </c>
      <c r="I16" s="375" t="s">
        <v>217</v>
      </c>
      <c r="J16" s="364"/>
      <c r="K16" s="364"/>
      <c r="L16" s="365"/>
      <c r="M16" s="375" t="s">
        <v>218</v>
      </c>
      <c r="N16" s="364"/>
      <c r="O16" s="365"/>
      <c r="P16" s="375" t="s">
        <v>97</v>
      </c>
      <c r="Q16" s="364"/>
      <c r="R16" s="364"/>
      <c r="S16" s="364"/>
      <c r="T16" s="378"/>
      <c r="U16" s="111"/>
      <c r="V16" s="112"/>
      <c r="W16" s="112"/>
      <c r="X16" s="112"/>
      <c r="Y16" s="112"/>
      <c r="Z16" s="112"/>
      <c r="AA16" s="112"/>
      <c r="AB16" s="112"/>
      <c r="AC16" s="112"/>
      <c r="AD16" s="112"/>
      <c r="AE16" s="112"/>
      <c r="AF16" s="112"/>
      <c r="AG16" s="112"/>
      <c r="AH16" s="112"/>
      <c r="AI16" s="234" t="s">
        <v>219</v>
      </c>
      <c r="AJ16" s="112"/>
      <c r="AK16" s="112"/>
      <c r="AL16" s="112"/>
      <c r="AM16" s="112"/>
      <c r="AN16" s="112" t="s">
        <v>180</v>
      </c>
      <c r="AO16" s="112"/>
      <c r="AP16" s="114"/>
      <c r="AQ16" s="113"/>
      <c r="AR16" s="112" t="s">
        <v>2</v>
      </c>
      <c r="AS16" s="112"/>
      <c r="AT16" s="112"/>
      <c r="AU16" s="112"/>
      <c r="AV16" s="112"/>
      <c r="AW16" s="112"/>
      <c r="AX16" s="112"/>
      <c r="AY16" s="115"/>
      <c r="AZ16" s="381" t="str">
        <f>IF(BC3="計画","(12)1～4週目の勤務時間数合計","(12)1か月の勤務時間数　合計")</f>
        <v>(12)1か月の勤務時間数　合計</v>
      </c>
      <c r="BA16" s="382"/>
      <c r="BB16" s="387" t="s">
        <v>220</v>
      </c>
      <c r="BC16" s="388"/>
      <c r="BD16" s="345" t="s">
        <v>246</v>
      </c>
      <c r="BE16" s="346"/>
      <c r="BF16" s="346"/>
      <c r="BG16" s="346"/>
      <c r="BH16" s="347"/>
    </row>
    <row r="17" spans="2:60" ht="20.25" customHeight="1" x14ac:dyDescent="0.4">
      <c r="B17" s="361"/>
      <c r="C17" s="366"/>
      <c r="D17" s="367"/>
      <c r="E17" s="368"/>
      <c r="F17" s="180"/>
      <c r="G17" s="183"/>
      <c r="H17" s="373"/>
      <c r="I17" s="376"/>
      <c r="J17" s="367"/>
      <c r="K17" s="367"/>
      <c r="L17" s="368"/>
      <c r="M17" s="376"/>
      <c r="N17" s="367"/>
      <c r="O17" s="368"/>
      <c r="P17" s="376"/>
      <c r="Q17" s="367"/>
      <c r="R17" s="367"/>
      <c r="S17" s="367"/>
      <c r="T17" s="379"/>
      <c r="U17" s="354" t="s">
        <v>11</v>
      </c>
      <c r="V17" s="354"/>
      <c r="W17" s="354"/>
      <c r="X17" s="354"/>
      <c r="Y17" s="354"/>
      <c r="Z17" s="354"/>
      <c r="AA17" s="355"/>
      <c r="AB17" s="356" t="s">
        <v>12</v>
      </c>
      <c r="AC17" s="354"/>
      <c r="AD17" s="354"/>
      <c r="AE17" s="354"/>
      <c r="AF17" s="354"/>
      <c r="AG17" s="354"/>
      <c r="AH17" s="355"/>
      <c r="AI17" s="356" t="s">
        <v>13</v>
      </c>
      <c r="AJ17" s="354"/>
      <c r="AK17" s="354"/>
      <c r="AL17" s="354"/>
      <c r="AM17" s="354"/>
      <c r="AN17" s="354"/>
      <c r="AO17" s="355"/>
      <c r="AP17" s="356" t="s">
        <v>14</v>
      </c>
      <c r="AQ17" s="354"/>
      <c r="AR17" s="354"/>
      <c r="AS17" s="354"/>
      <c r="AT17" s="354"/>
      <c r="AU17" s="354"/>
      <c r="AV17" s="355"/>
      <c r="AW17" s="356" t="s">
        <v>15</v>
      </c>
      <c r="AX17" s="354"/>
      <c r="AY17" s="354"/>
      <c r="AZ17" s="383"/>
      <c r="BA17" s="384"/>
      <c r="BB17" s="389"/>
      <c r="BC17" s="390"/>
      <c r="BD17" s="348"/>
      <c r="BE17" s="349"/>
      <c r="BF17" s="349"/>
      <c r="BG17" s="349"/>
      <c r="BH17" s="350"/>
    </row>
    <row r="18" spans="2:60" ht="20.25" customHeight="1" x14ac:dyDescent="0.4">
      <c r="B18" s="361"/>
      <c r="C18" s="366"/>
      <c r="D18" s="367"/>
      <c r="E18" s="368"/>
      <c r="F18" s="180"/>
      <c r="G18" s="183"/>
      <c r="H18" s="373"/>
      <c r="I18" s="376"/>
      <c r="J18" s="367"/>
      <c r="K18" s="367"/>
      <c r="L18" s="368"/>
      <c r="M18" s="376"/>
      <c r="N18" s="367"/>
      <c r="O18" s="368"/>
      <c r="P18" s="376"/>
      <c r="Q18" s="367"/>
      <c r="R18" s="367"/>
      <c r="S18" s="367"/>
      <c r="T18" s="379"/>
      <c r="U18" s="128">
        <v>1</v>
      </c>
      <c r="V18" s="129">
        <v>2</v>
      </c>
      <c r="W18" s="129">
        <v>3</v>
      </c>
      <c r="X18" s="129">
        <v>4</v>
      </c>
      <c r="Y18" s="129">
        <v>5</v>
      </c>
      <c r="Z18" s="129">
        <v>6</v>
      </c>
      <c r="AA18" s="130">
        <v>7</v>
      </c>
      <c r="AB18" s="131">
        <v>8</v>
      </c>
      <c r="AC18" s="129">
        <v>9</v>
      </c>
      <c r="AD18" s="129">
        <v>10</v>
      </c>
      <c r="AE18" s="129">
        <v>11</v>
      </c>
      <c r="AF18" s="129">
        <v>12</v>
      </c>
      <c r="AG18" s="129">
        <v>13</v>
      </c>
      <c r="AH18" s="130">
        <v>14</v>
      </c>
      <c r="AI18" s="128">
        <v>15</v>
      </c>
      <c r="AJ18" s="129">
        <v>16</v>
      </c>
      <c r="AK18" s="129">
        <v>17</v>
      </c>
      <c r="AL18" s="129">
        <v>18</v>
      </c>
      <c r="AM18" s="129">
        <v>19</v>
      </c>
      <c r="AN18" s="129">
        <v>20</v>
      </c>
      <c r="AO18" s="130">
        <v>21</v>
      </c>
      <c r="AP18" s="131">
        <v>22</v>
      </c>
      <c r="AQ18" s="129">
        <v>23</v>
      </c>
      <c r="AR18" s="129">
        <v>24</v>
      </c>
      <c r="AS18" s="129">
        <v>25</v>
      </c>
      <c r="AT18" s="129">
        <v>26</v>
      </c>
      <c r="AU18" s="129">
        <v>27</v>
      </c>
      <c r="AV18" s="130">
        <v>28</v>
      </c>
      <c r="AW18" s="132">
        <f>IF($BC$3="暦月",IF(DAY(DATE($AD$2,$AH$2,29))=29,29,""),"")</f>
        <v>29</v>
      </c>
      <c r="AX18" s="133">
        <f>IF($BC$3="暦月",IF(DAY(DATE($AD$2,$AH$2,30))=30,30,""),"")</f>
        <v>30</v>
      </c>
      <c r="AY18" s="134" t="str">
        <f>IF($BC$3="暦月",IF(DAY(DATE($AD$2,$AH$2,31))=31,31,""),"")</f>
        <v/>
      </c>
      <c r="AZ18" s="383"/>
      <c r="BA18" s="384"/>
      <c r="BB18" s="389"/>
      <c r="BC18" s="390"/>
      <c r="BD18" s="348"/>
      <c r="BE18" s="349"/>
      <c r="BF18" s="349"/>
      <c r="BG18" s="349"/>
      <c r="BH18" s="350"/>
    </row>
    <row r="19" spans="2:60" ht="20.25" hidden="1" customHeight="1" x14ac:dyDescent="0.4">
      <c r="B19" s="361"/>
      <c r="C19" s="366"/>
      <c r="D19" s="367"/>
      <c r="E19" s="368"/>
      <c r="F19" s="180"/>
      <c r="G19" s="183"/>
      <c r="H19" s="373"/>
      <c r="I19" s="376"/>
      <c r="J19" s="367"/>
      <c r="K19" s="367"/>
      <c r="L19" s="368"/>
      <c r="M19" s="376"/>
      <c r="N19" s="367"/>
      <c r="O19" s="368"/>
      <c r="P19" s="376"/>
      <c r="Q19" s="367"/>
      <c r="R19" s="367"/>
      <c r="S19" s="367"/>
      <c r="T19" s="379"/>
      <c r="U19" s="128">
        <f>WEEKDAY(DATE($AD$2,$AH$2,1))</f>
        <v>2</v>
      </c>
      <c r="V19" s="129">
        <f>WEEKDAY(DATE($AD$2,$AH$2,2))</f>
        <v>3</v>
      </c>
      <c r="W19" s="129">
        <f>WEEKDAY(DATE($AD$2,$AH$2,3))</f>
        <v>4</v>
      </c>
      <c r="X19" s="129">
        <f>WEEKDAY(DATE($AD$2,$AH$2,4))</f>
        <v>5</v>
      </c>
      <c r="Y19" s="129">
        <f>WEEKDAY(DATE($AD$2,$AH$2,5))</f>
        <v>6</v>
      </c>
      <c r="Z19" s="129">
        <f>WEEKDAY(DATE($AD$2,$AH$2,6))</f>
        <v>7</v>
      </c>
      <c r="AA19" s="130">
        <f>WEEKDAY(DATE($AD$2,$AH$2,7))</f>
        <v>1</v>
      </c>
      <c r="AB19" s="131">
        <f>WEEKDAY(DATE($AD$2,$AH$2,8))</f>
        <v>2</v>
      </c>
      <c r="AC19" s="129">
        <f>WEEKDAY(DATE($AD$2,$AH$2,9))</f>
        <v>3</v>
      </c>
      <c r="AD19" s="129">
        <f>WEEKDAY(DATE($AD$2,$AH$2,10))</f>
        <v>4</v>
      </c>
      <c r="AE19" s="129">
        <f>WEEKDAY(DATE($AD$2,$AH$2,11))</f>
        <v>5</v>
      </c>
      <c r="AF19" s="129">
        <f>WEEKDAY(DATE($AD$2,$AH$2,12))</f>
        <v>6</v>
      </c>
      <c r="AG19" s="129">
        <f>WEEKDAY(DATE($AD$2,$AH$2,13))</f>
        <v>7</v>
      </c>
      <c r="AH19" s="130">
        <f>WEEKDAY(DATE($AD$2,$AH$2,14))</f>
        <v>1</v>
      </c>
      <c r="AI19" s="131">
        <f>WEEKDAY(DATE($AD$2,$AH$2,15))</f>
        <v>2</v>
      </c>
      <c r="AJ19" s="129">
        <f>WEEKDAY(DATE($AD$2,$AH$2,16))</f>
        <v>3</v>
      </c>
      <c r="AK19" s="129">
        <f>WEEKDAY(DATE($AD$2,$AH$2,17))</f>
        <v>4</v>
      </c>
      <c r="AL19" s="129">
        <f>WEEKDAY(DATE($AD$2,$AH$2,18))</f>
        <v>5</v>
      </c>
      <c r="AM19" s="129">
        <f>WEEKDAY(DATE($AD$2,$AH$2,19))</f>
        <v>6</v>
      </c>
      <c r="AN19" s="129">
        <f>WEEKDAY(DATE($AD$2,$AH$2,20))</f>
        <v>7</v>
      </c>
      <c r="AO19" s="130">
        <f>WEEKDAY(DATE($AD$2,$AH$2,21))</f>
        <v>1</v>
      </c>
      <c r="AP19" s="131">
        <f>WEEKDAY(DATE($AD$2,$AH$2,22))</f>
        <v>2</v>
      </c>
      <c r="AQ19" s="129">
        <f>WEEKDAY(DATE($AD$2,$AH$2,23))</f>
        <v>3</v>
      </c>
      <c r="AR19" s="129">
        <f>WEEKDAY(DATE($AD$2,$AH$2,24))</f>
        <v>4</v>
      </c>
      <c r="AS19" s="129">
        <f>WEEKDAY(DATE($AD$2,$AH$2,25))</f>
        <v>5</v>
      </c>
      <c r="AT19" s="129">
        <f>WEEKDAY(DATE($AD$2,$AH$2,26))</f>
        <v>6</v>
      </c>
      <c r="AU19" s="129">
        <f>WEEKDAY(DATE($AD$2,$AH$2,27))</f>
        <v>7</v>
      </c>
      <c r="AV19" s="130">
        <f>WEEKDAY(DATE($AD$2,$AH$2,28))</f>
        <v>1</v>
      </c>
      <c r="AW19" s="131">
        <f>IF(AW18=29,WEEKDAY(DATE($AD$2,$AH$2,29)),0)</f>
        <v>2</v>
      </c>
      <c r="AX19" s="129">
        <f>IF(AX18=30,WEEKDAY(DATE($AD$2,$AH$2,30)),0)</f>
        <v>3</v>
      </c>
      <c r="AY19" s="130">
        <f>IF(AY18=31,WEEKDAY(DATE($AD$2,$AH$2,31)),0)</f>
        <v>0</v>
      </c>
      <c r="AZ19" s="383"/>
      <c r="BA19" s="384"/>
      <c r="BB19" s="389"/>
      <c r="BC19" s="390"/>
      <c r="BD19" s="348"/>
      <c r="BE19" s="349"/>
      <c r="BF19" s="349"/>
      <c r="BG19" s="349"/>
      <c r="BH19" s="350"/>
    </row>
    <row r="20" spans="2:60" ht="20.25" customHeight="1" thickBot="1" x14ac:dyDescent="0.45">
      <c r="B20" s="362"/>
      <c r="C20" s="369"/>
      <c r="D20" s="370"/>
      <c r="E20" s="371"/>
      <c r="F20" s="181"/>
      <c r="G20" s="184"/>
      <c r="H20" s="374"/>
      <c r="I20" s="377"/>
      <c r="J20" s="370"/>
      <c r="K20" s="370"/>
      <c r="L20" s="371"/>
      <c r="M20" s="377"/>
      <c r="N20" s="370"/>
      <c r="O20" s="371"/>
      <c r="P20" s="377"/>
      <c r="Q20" s="370"/>
      <c r="R20" s="370"/>
      <c r="S20" s="370"/>
      <c r="T20" s="380"/>
      <c r="U20" s="135" t="str">
        <f>IF(U19=1,"日",IF(U19=2,"月",IF(U19=3,"火",IF(U19=4,"水",IF(U19=5,"木",IF(U19=6,"金","土"))))))</f>
        <v>月</v>
      </c>
      <c r="V20" s="136" t="str">
        <f t="shared" ref="V20:AV20" si="0">IF(V19=1,"日",IF(V19=2,"月",IF(V19=3,"火",IF(V19=4,"水",IF(V19=5,"木",IF(V19=6,"金","土"))))))</f>
        <v>火</v>
      </c>
      <c r="W20" s="136" t="str">
        <f t="shared" si="0"/>
        <v>水</v>
      </c>
      <c r="X20" s="136" t="str">
        <f t="shared" si="0"/>
        <v>木</v>
      </c>
      <c r="Y20" s="136" t="str">
        <f t="shared" si="0"/>
        <v>金</v>
      </c>
      <c r="Z20" s="136" t="str">
        <f t="shared" si="0"/>
        <v>土</v>
      </c>
      <c r="AA20" s="137" t="str">
        <f t="shared" si="0"/>
        <v>日</v>
      </c>
      <c r="AB20" s="138" t="str">
        <f>IF(AB19=1,"日",IF(AB19=2,"月",IF(AB19=3,"火",IF(AB19=4,"水",IF(AB19=5,"木",IF(AB19=6,"金","土"))))))</f>
        <v>月</v>
      </c>
      <c r="AC20" s="136" t="str">
        <f t="shared" si="0"/>
        <v>火</v>
      </c>
      <c r="AD20" s="136" t="str">
        <f t="shared" si="0"/>
        <v>水</v>
      </c>
      <c r="AE20" s="136" t="str">
        <f t="shared" si="0"/>
        <v>木</v>
      </c>
      <c r="AF20" s="136" t="str">
        <f t="shared" si="0"/>
        <v>金</v>
      </c>
      <c r="AG20" s="136" t="str">
        <f t="shared" si="0"/>
        <v>土</v>
      </c>
      <c r="AH20" s="137" t="str">
        <f t="shared" si="0"/>
        <v>日</v>
      </c>
      <c r="AI20" s="138" t="str">
        <f>IF(AI19=1,"日",IF(AI19=2,"月",IF(AI19=3,"火",IF(AI19=4,"水",IF(AI19=5,"木",IF(AI19=6,"金","土"))))))</f>
        <v>月</v>
      </c>
      <c r="AJ20" s="136" t="str">
        <f t="shared" si="0"/>
        <v>火</v>
      </c>
      <c r="AK20" s="136" t="str">
        <f t="shared" si="0"/>
        <v>水</v>
      </c>
      <c r="AL20" s="136" t="str">
        <f t="shared" si="0"/>
        <v>木</v>
      </c>
      <c r="AM20" s="136" t="str">
        <f t="shared" si="0"/>
        <v>金</v>
      </c>
      <c r="AN20" s="136" t="str">
        <f t="shared" si="0"/>
        <v>土</v>
      </c>
      <c r="AO20" s="137" t="str">
        <f t="shared" si="0"/>
        <v>日</v>
      </c>
      <c r="AP20" s="138" t="str">
        <f>IF(AP19=1,"日",IF(AP19=2,"月",IF(AP19=3,"火",IF(AP19=4,"水",IF(AP19=5,"木",IF(AP19=6,"金","土"))))))</f>
        <v>月</v>
      </c>
      <c r="AQ20" s="136" t="str">
        <f t="shared" si="0"/>
        <v>火</v>
      </c>
      <c r="AR20" s="136" t="str">
        <f t="shared" si="0"/>
        <v>水</v>
      </c>
      <c r="AS20" s="136" t="str">
        <f t="shared" si="0"/>
        <v>木</v>
      </c>
      <c r="AT20" s="136" t="str">
        <f t="shared" si="0"/>
        <v>金</v>
      </c>
      <c r="AU20" s="136" t="str">
        <f t="shared" si="0"/>
        <v>土</v>
      </c>
      <c r="AV20" s="137" t="str">
        <f t="shared" si="0"/>
        <v>日</v>
      </c>
      <c r="AW20" s="136" t="str">
        <f>IF(AW19=1,"日",IF(AW19=2,"月",IF(AW19=3,"火",IF(AW19=4,"水",IF(AW19=5,"木",IF(AW19=6,"金",IF(AW19=0,"","土")))))))</f>
        <v>月</v>
      </c>
      <c r="AX20" s="136" t="str">
        <f>IF(AX19=1,"日",IF(AX19=2,"月",IF(AX19=3,"火",IF(AX19=4,"水",IF(AX19=5,"木",IF(AX19=6,"金",IF(AX19=0,"","土")))))))</f>
        <v>火</v>
      </c>
      <c r="AY20" s="136" t="str">
        <f>IF(AY19=1,"日",IF(AY19=2,"月",IF(AY19=3,"火",IF(AY19=4,"水",IF(AY19=5,"木",IF(AY19=6,"金",IF(AY19=0,"","土")))))))</f>
        <v/>
      </c>
      <c r="AZ20" s="385"/>
      <c r="BA20" s="386"/>
      <c r="BB20" s="391"/>
      <c r="BC20" s="392"/>
      <c r="BD20" s="351"/>
      <c r="BE20" s="352"/>
      <c r="BF20" s="352"/>
      <c r="BG20" s="352"/>
      <c r="BH20" s="353"/>
    </row>
    <row r="21" spans="2:60" ht="20.25" customHeight="1" x14ac:dyDescent="0.4">
      <c r="B21" s="118"/>
      <c r="C21" s="334"/>
      <c r="D21" s="335"/>
      <c r="E21" s="336"/>
      <c r="F21" s="177"/>
      <c r="G21" s="178"/>
      <c r="H21" s="337"/>
      <c r="I21" s="338"/>
      <c r="J21" s="339"/>
      <c r="K21" s="339"/>
      <c r="L21" s="340"/>
      <c r="M21" s="341"/>
      <c r="N21" s="342"/>
      <c r="O21" s="343"/>
      <c r="P21" s="51" t="s">
        <v>18</v>
      </c>
      <c r="Q21" s="22"/>
      <c r="R21" s="22"/>
      <c r="S21" s="20"/>
      <c r="T21" s="52"/>
      <c r="U21" s="202"/>
      <c r="V21" s="202"/>
      <c r="W21" s="202"/>
      <c r="X21" s="202"/>
      <c r="Y21" s="202"/>
      <c r="Z21" s="202"/>
      <c r="AA21" s="203"/>
      <c r="AB21" s="204"/>
      <c r="AC21" s="202"/>
      <c r="AD21" s="202"/>
      <c r="AE21" s="202"/>
      <c r="AF21" s="202"/>
      <c r="AG21" s="202"/>
      <c r="AH21" s="203"/>
      <c r="AI21" s="204"/>
      <c r="AJ21" s="202"/>
      <c r="AK21" s="202"/>
      <c r="AL21" s="202"/>
      <c r="AM21" s="202"/>
      <c r="AN21" s="202"/>
      <c r="AO21" s="203"/>
      <c r="AP21" s="204"/>
      <c r="AQ21" s="202"/>
      <c r="AR21" s="202"/>
      <c r="AS21" s="202"/>
      <c r="AT21" s="202"/>
      <c r="AU21" s="202"/>
      <c r="AV21" s="203"/>
      <c r="AW21" s="204"/>
      <c r="AX21" s="202"/>
      <c r="AY21" s="202"/>
      <c r="AZ21" s="344"/>
      <c r="BA21" s="326"/>
      <c r="BB21" s="325"/>
      <c r="BC21" s="326"/>
      <c r="BD21" s="327"/>
      <c r="BE21" s="328"/>
      <c r="BF21" s="328"/>
      <c r="BG21" s="328"/>
      <c r="BH21" s="329"/>
    </row>
    <row r="22" spans="2:60" ht="20.25" customHeight="1" x14ac:dyDescent="0.4">
      <c r="B22" s="121">
        <v>1</v>
      </c>
      <c r="C22" s="287"/>
      <c r="D22" s="288"/>
      <c r="E22" s="289"/>
      <c r="F22" s="174">
        <f>C21</f>
        <v>0</v>
      </c>
      <c r="G22" s="170"/>
      <c r="H22" s="294"/>
      <c r="I22" s="299"/>
      <c r="J22" s="300"/>
      <c r="K22" s="300"/>
      <c r="L22" s="301"/>
      <c r="M22" s="308"/>
      <c r="N22" s="309"/>
      <c r="O22" s="310"/>
      <c r="P22" s="23" t="s">
        <v>72</v>
      </c>
      <c r="Q22" s="24"/>
      <c r="R22" s="24"/>
      <c r="S22" s="19"/>
      <c r="T22" s="53"/>
      <c r="U22" s="205" t="str">
        <f>IF(U21="","",VLOOKUP(U21,シフト記号表!$D$6:$X$47,21,FALSE))</f>
        <v/>
      </c>
      <c r="V22" s="206" t="str">
        <f>IF(V21="","",VLOOKUP(V21,シフト記号表!$D$6:$X$47,21,FALSE))</f>
        <v/>
      </c>
      <c r="W22" s="206" t="str">
        <f>IF(W21="","",VLOOKUP(W21,シフト記号表!$D$6:$X$47,21,FALSE))</f>
        <v/>
      </c>
      <c r="X22" s="206" t="str">
        <f>IF(X21="","",VLOOKUP(X21,シフト記号表!$D$6:$X$47,21,FALSE))</f>
        <v/>
      </c>
      <c r="Y22" s="206" t="str">
        <f>IF(Y21="","",VLOOKUP(Y21,シフト記号表!$D$6:$X$47,21,FALSE))</f>
        <v/>
      </c>
      <c r="Z22" s="206" t="str">
        <f>IF(Z21="","",VLOOKUP(Z21,シフト記号表!$D$6:$X$47,21,FALSE))</f>
        <v/>
      </c>
      <c r="AA22" s="207" t="str">
        <f>IF(AA21="","",VLOOKUP(AA21,シフト記号表!$D$6:$X$47,21,FALSE))</f>
        <v/>
      </c>
      <c r="AB22" s="205" t="str">
        <f>IF(AB21="","",VLOOKUP(AB21,シフト記号表!$D$6:$X$47,21,FALSE))</f>
        <v/>
      </c>
      <c r="AC22" s="206" t="str">
        <f>IF(AC21="","",VLOOKUP(AC21,シフト記号表!$D$6:$X$47,21,FALSE))</f>
        <v/>
      </c>
      <c r="AD22" s="206" t="str">
        <f>IF(AD21="","",VLOOKUP(AD21,シフト記号表!$D$6:$X$47,21,FALSE))</f>
        <v/>
      </c>
      <c r="AE22" s="206" t="str">
        <f>IF(AE21="","",VLOOKUP(AE21,シフト記号表!$D$6:$X$47,21,FALSE))</f>
        <v/>
      </c>
      <c r="AF22" s="206" t="str">
        <f>IF(AF21="","",VLOOKUP(AF21,シフト記号表!$D$6:$X$47,21,FALSE))</f>
        <v/>
      </c>
      <c r="AG22" s="206" t="str">
        <f>IF(AG21="","",VLOOKUP(AG21,シフト記号表!$D$6:$X$47,21,FALSE))</f>
        <v/>
      </c>
      <c r="AH22" s="207" t="str">
        <f>IF(AH21="","",VLOOKUP(AH21,シフト記号表!$D$6:$X$47,21,FALSE))</f>
        <v/>
      </c>
      <c r="AI22" s="205" t="str">
        <f>IF(AI21="","",VLOOKUP(AI21,シフト記号表!$D$6:$X$47,21,FALSE))</f>
        <v/>
      </c>
      <c r="AJ22" s="206" t="str">
        <f>IF(AJ21="","",VLOOKUP(AJ21,シフト記号表!$D$6:$X$47,21,FALSE))</f>
        <v/>
      </c>
      <c r="AK22" s="206" t="str">
        <f>IF(AK21="","",VLOOKUP(AK21,シフト記号表!$D$6:$X$47,21,FALSE))</f>
        <v/>
      </c>
      <c r="AL22" s="206" t="str">
        <f>IF(AL21="","",VLOOKUP(AL21,シフト記号表!$D$6:$X$47,21,FALSE))</f>
        <v/>
      </c>
      <c r="AM22" s="206" t="str">
        <f>IF(AM21="","",VLOOKUP(AM21,シフト記号表!$D$6:$X$47,21,FALSE))</f>
        <v/>
      </c>
      <c r="AN22" s="206" t="str">
        <f>IF(AN21="","",VLOOKUP(AN21,シフト記号表!$D$6:$X$47,21,FALSE))</f>
        <v/>
      </c>
      <c r="AO22" s="207" t="str">
        <f>IF(AO21="","",VLOOKUP(AO21,シフト記号表!$D$6:$X$47,21,FALSE))</f>
        <v/>
      </c>
      <c r="AP22" s="205" t="str">
        <f>IF(AP21="","",VLOOKUP(AP21,シフト記号表!$D$6:$X$47,21,FALSE))</f>
        <v/>
      </c>
      <c r="AQ22" s="206" t="str">
        <f>IF(AQ21="","",VLOOKUP(AQ21,シフト記号表!$D$6:$X$47,21,FALSE))</f>
        <v/>
      </c>
      <c r="AR22" s="206" t="str">
        <f>IF(AR21="","",VLOOKUP(AR21,シフト記号表!$D$6:$X$47,21,FALSE))</f>
        <v/>
      </c>
      <c r="AS22" s="206" t="str">
        <f>IF(AS21="","",VLOOKUP(AS21,シフト記号表!$D$6:$X$47,21,FALSE))</f>
        <v/>
      </c>
      <c r="AT22" s="206" t="str">
        <f>IF(AT21="","",VLOOKUP(AT21,シフト記号表!$D$6:$X$47,21,FALSE))</f>
        <v/>
      </c>
      <c r="AU22" s="206" t="str">
        <f>IF(AU21="","",VLOOKUP(AU21,シフト記号表!$D$6:$X$47,21,FALSE))</f>
        <v/>
      </c>
      <c r="AV22" s="207" t="str">
        <f>IF(AV21="","",VLOOKUP(AV21,シフト記号表!$D$6:$X$47,21,FALSE))</f>
        <v/>
      </c>
      <c r="AW22" s="205" t="str">
        <f>IF(AW21="","",VLOOKUP(AW21,シフト記号表!$D$6:$X$47,21,FALSE))</f>
        <v/>
      </c>
      <c r="AX22" s="206" t="str">
        <f>IF(AX21="","",VLOOKUP(AX21,シフト記号表!$D$6:$X$47,21,FALSE))</f>
        <v/>
      </c>
      <c r="AY22" s="206" t="str">
        <f>IF(AY21="","",VLOOKUP(AY21,シフト記号表!$D$6:$X$47,21,FALSE))</f>
        <v/>
      </c>
      <c r="AZ22" s="269">
        <f>IF($BC$3="４週",SUM(U22:AV22),IF($BC$3="暦月",SUM(U22:AY22),""))</f>
        <v>0</v>
      </c>
      <c r="BA22" s="270"/>
      <c r="BB22" s="271">
        <f>IF($BC$3="４週",AZ22/4,IF($BC$3="暦月",(AZ22/($BC$8/7)),""))</f>
        <v>0</v>
      </c>
      <c r="BC22" s="270"/>
      <c r="BD22" s="278"/>
      <c r="BE22" s="279"/>
      <c r="BF22" s="279"/>
      <c r="BG22" s="279"/>
      <c r="BH22" s="280"/>
    </row>
    <row r="23" spans="2:60" ht="20.25" customHeight="1" x14ac:dyDescent="0.4">
      <c r="B23" s="123"/>
      <c r="C23" s="315"/>
      <c r="D23" s="316"/>
      <c r="E23" s="317"/>
      <c r="F23" s="175"/>
      <c r="G23" s="171">
        <f>C21</f>
        <v>0</v>
      </c>
      <c r="H23" s="318"/>
      <c r="I23" s="319"/>
      <c r="J23" s="320"/>
      <c r="K23" s="320"/>
      <c r="L23" s="321"/>
      <c r="M23" s="322"/>
      <c r="N23" s="323"/>
      <c r="O23" s="324"/>
      <c r="P23" s="25" t="s">
        <v>73</v>
      </c>
      <c r="Q23" s="26"/>
      <c r="R23" s="26"/>
      <c r="S23" s="17"/>
      <c r="T23" s="54"/>
      <c r="U23" s="208" t="str">
        <f>IF(U21="","",VLOOKUP(U21,シフト記号表!$D$6:$Z$47,23,FALSE))</f>
        <v/>
      </c>
      <c r="V23" s="209" t="str">
        <f>IF(V21="","",VLOOKUP(V21,シフト記号表!$D$6:$Z$47,23,FALSE))</f>
        <v/>
      </c>
      <c r="W23" s="209" t="str">
        <f>IF(W21="","",VLOOKUP(W21,シフト記号表!$D$6:$Z$47,23,FALSE))</f>
        <v/>
      </c>
      <c r="X23" s="209" t="str">
        <f>IF(X21="","",VLOOKUP(X21,シフト記号表!$D$6:$Z$47,23,FALSE))</f>
        <v/>
      </c>
      <c r="Y23" s="209" t="str">
        <f>IF(Y21="","",VLOOKUP(Y21,シフト記号表!$D$6:$Z$47,23,FALSE))</f>
        <v/>
      </c>
      <c r="Z23" s="209" t="str">
        <f>IF(Z21="","",VLOOKUP(Z21,シフト記号表!$D$6:$Z$47,23,FALSE))</f>
        <v/>
      </c>
      <c r="AA23" s="210" t="str">
        <f>IF(AA21="","",VLOOKUP(AA21,シフト記号表!$D$6:$Z$47,23,FALSE))</f>
        <v/>
      </c>
      <c r="AB23" s="208" t="str">
        <f>IF(AB21="","",VLOOKUP(AB21,シフト記号表!$D$6:$Z$47,23,FALSE))</f>
        <v/>
      </c>
      <c r="AC23" s="209" t="str">
        <f>IF(AC21="","",VLOOKUP(AC21,シフト記号表!$D$6:$Z$47,23,FALSE))</f>
        <v/>
      </c>
      <c r="AD23" s="209" t="str">
        <f>IF(AD21="","",VLOOKUP(AD21,シフト記号表!$D$6:$Z$47,23,FALSE))</f>
        <v/>
      </c>
      <c r="AE23" s="209" t="str">
        <f>IF(AE21="","",VLOOKUP(AE21,シフト記号表!$D$6:$Z$47,23,FALSE))</f>
        <v/>
      </c>
      <c r="AF23" s="209" t="str">
        <f>IF(AF21="","",VLOOKUP(AF21,シフト記号表!$D$6:$Z$47,23,FALSE))</f>
        <v/>
      </c>
      <c r="AG23" s="209" t="str">
        <f>IF(AG21="","",VLOOKUP(AG21,シフト記号表!$D$6:$Z$47,23,FALSE))</f>
        <v/>
      </c>
      <c r="AH23" s="210" t="str">
        <f>IF(AH21="","",VLOOKUP(AH21,シフト記号表!$D$6:$Z$47,23,FALSE))</f>
        <v/>
      </c>
      <c r="AI23" s="208" t="str">
        <f>IF(AI21="","",VLOOKUP(AI21,シフト記号表!$D$6:$Z$47,23,FALSE))</f>
        <v/>
      </c>
      <c r="AJ23" s="209" t="str">
        <f>IF(AJ21="","",VLOOKUP(AJ21,シフト記号表!$D$6:$Z$47,23,FALSE))</f>
        <v/>
      </c>
      <c r="AK23" s="209" t="str">
        <f>IF(AK21="","",VLOOKUP(AK21,シフト記号表!$D$6:$Z$47,23,FALSE))</f>
        <v/>
      </c>
      <c r="AL23" s="209" t="str">
        <f>IF(AL21="","",VLOOKUP(AL21,シフト記号表!$D$6:$Z$47,23,FALSE))</f>
        <v/>
      </c>
      <c r="AM23" s="209" t="str">
        <f>IF(AM21="","",VLOOKUP(AM21,シフト記号表!$D$6:$Z$47,23,FALSE))</f>
        <v/>
      </c>
      <c r="AN23" s="209" t="str">
        <f>IF(AN21="","",VLOOKUP(AN21,シフト記号表!$D$6:$Z$47,23,FALSE))</f>
        <v/>
      </c>
      <c r="AO23" s="210" t="str">
        <f>IF(AO21="","",VLOOKUP(AO21,シフト記号表!$D$6:$Z$47,23,FALSE))</f>
        <v/>
      </c>
      <c r="AP23" s="208" t="str">
        <f>IF(AP21="","",VLOOKUP(AP21,シフト記号表!$D$6:$Z$47,23,FALSE))</f>
        <v/>
      </c>
      <c r="AQ23" s="209" t="str">
        <f>IF(AQ21="","",VLOOKUP(AQ21,シフト記号表!$D$6:$Z$47,23,FALSE))</f>
        <v/>
      </c>
      <c r="AR23" s="209" t="str">
        <f>IF(AR21="","",VLOOKUP(AR21,シフト記号表!$D$6:$Z$47,23,FALSE))</f>
        <v/>
      </c>
      <c r="AS23" s="209" t="str">
        <f>IF(AS21="","",VLOOKUP(AS21,シフト記号表!$D$6:$Z$47,23,FALSE))</f>
        <v/>
      </c>
      <c r="AT23" s="209" t="str">
        <f>IF(AT21="","",VLOOKUP(AT21,シフト記号表!$D$6:$Z$47,23,FALSE))</f>
        <v/>
      </c>
      <c r="AU23" s="209" t="str">
        <f>IF(AU21="","",VLOOKUP(AU21,シフト記号表!$D$6:$Z$47,23,FALSE))</f>
        <v/>
      </c>
      <c r="AV23" s="210" t="str">
        <f>IF(AV21="","",VLOOKUP(AV21,シフト記号表!$D$6:$Z$47,23,FALSE))</f>
        <v/>
      </c>
      <c r="AW23" s="208" t="str">
        <f>IF(AW21="","",VLOOKUP(AW21,シフト記号表!$D$6:$Z$47,23,FALSE))</f>
        <v/>
      </c>
      <c r="AX23" s="209" t="str">
        <f>IF(AX21="","",VLOOKUP(AX21,シフト記号表!$D$6:$Z$47,23,FALSE))</f>
        <v/>
      </c>
      <c r="AY23" s="209" t="str">
        <f>IF(AY21="","",VLOOKUP(AY21,シフト記号表!$D$6:$Z$47,23,FALSE))</f>
        <v/>
      </c>
      <c r="AZ23" s="272">
        <f>IF($BC$3="４週",SUM(U23:AV23),IF($BC$3="暦月",SUM(U23:AY23),""))</f>
        <v>0</v>
      </c>
      <c r="BA23" s="273"/>
      <c r="BB23" s="274">
        <f>IF($BC$3="４週",AZ23/4,IF($BC$3="暦月",(AZ23/($BC$8/7)),""))</f>
        <v>0</v>
      </c>
      <c r="BC23" s="273"/>
      <c r="BD23" s="330"/>
      <c r="BE23" s="331"/>
      <c r="BF23" s="331"/>
      <c r="BG23" s="331"/>
      <c r="BH23" s="332"/>
    </row>
    <row r="24" spans="2:60" ht="20.25" customHeight="1" x14ac:dyDescent="0.4">
      <c r="B24" s="125"/>
      <c r="C24" s="284"/>
      <c r="D24" s="285"/>
      <c r="E24" s="286"/>
      <c r="F24" s="173"/>
      <c r="G24" s="169"/>
      <c r="H24" s="333"/>
      <c r="I24" s="296"/>
      <c r="J24" s="297"/>
      <c r="K24" s="297"/>
      <c r="L24" s="298"/>
      <c r="M24" s="305"/>
      <c r="N24" s="306"/>
      <c r="O24" s="307"/>
      <c r="P24" s="21" t="s">
        <v>18</v>
      </c>
      <c r="Q24" s="27"/>
      <c r="R24" s="27"/>
      <c r="S24" s="15"/>
      <c r="T24" s="55"/>
      <c r="U24" s="211"/>
      <c r="V24" s="212"/>
      <c r="W24" s="212"/>
      <c r="X24" s="212"/>
      <c r="Y24" s="212"/>
      <c r="Z24" s="212"/>
      <c r="AA24" s="213"/>
      <c r="AB24" s="211"/>
      <c r="AC24" s="212"/>
      <c r="AD24" s="212"/>
      <c r="AE24" s="212"/>
      <c r="AF24" s="212"/>
      <c r="AG24" s="212"/>
      <c r="AH24" s="213"/>
      <c r="AI24" s="211"/>
      <c r="AJ24" s="212"/>
      <c r="AK24" s="212"/>
      <c r="AL24" s="212"/>
      <c r="AM24" s="212"/>
      <c r="AN24" s="212"/>
      <c r="AO24" s="213"/>
      <c r="AP24" s="211"/>
      <c r="AQ24" s="212"/>
      <c r="AR24" s="212"/>
      <c r="AS24" s="212"/>
      <c r="AT24" s="212"/>
      <c r="AU24" s="212"/>
      <c r="AV24" s="213"/>
      <c r="AW24" s="211"/>
      <c r="AX24" s="212"/>
      <c r="AY24" s="212"/>
      <c r="AZ24" s="314"/>
      <c r="BA24" s="268"/>
      <c r="BB24" s="267"/>
      <c r="BC24" s="268"/>
      <c r="BD24" s="275"/>
      <c r="BE24" s="276"/>
      <c r="BF24" s="276"/>
      <c r="BG24" s="276"/>
      <c r="BH24" s="277"/>
    </row>
    <row r="25" spans="2:60" ht="20.25" customHeight="1" x14ac:dyDescent="0.4">
      <c r="B25" s="121">
        <f>B22+1</f>
        <v>2</v>
      </c>
      <c r="C25" s="287"/>
      <c r="D25" s="288"/>
      <c r="E25" s="289"/>
      <c r="F25" s="174">
        <f>C24</f>
        <v>0</v>
      </c>
      <c r="G25" s="170"/>
      <c r="H25" s="294"/>
      <c r="I25" s="299"/>
      <c r="J25" s="300"/>
      <c r="K25" s="300"/>
      <c r="L25" s="301"/>
      <c r="M25" s="308"/>
      <c r="N25" s="309"/>
      <c r="O25" s="310"/>
      <c r="P25" s="23" t="s">
        <v>72</v>
      </c>
      <c r="Q25" s="24"/>
      <c r="R25" s="24"/>
      <c r="S25" s="19"/>
      <c r="T25" s="53"/>
      <c r="U25" s="205" t="str">
        <f>IF(U24="","",VLOOKUP(U24,シフト記号表!$D$6:$X$47,21,FALSE))</f>
        <v/>
      </c>
      <c r="V25" s="206" t="str">
        <f>IF(V24="","",VLOOKUP(V24,シフト記号表!$D$6:$X$47,21,FALSE))</f>
        <v/>
      </c>
      <c r="W25" s="206" t="str">
        <f>IF(W24="","",VLOOKUP(W24,シフト記号表!$D$6:$X$47,21,FALSE))</f>
        <v/>
      </c>
      <c r="X25" s="206" t="str">
        <f>IF(X24="","",VLOOKUP(X24,シフト記号表!$D$6:$X$47,21,FALSE))</f>
        <v/>
      </c>
      <c r="Y25" s="206" t="str">
        <f>IF(Y24="","",VLOOKUP(Y24,シフト記号表!$D$6:$X$47,21,FALSE))</f>
        <v/>
      </c>
      <c r="Z25" s="206" t="str">
        <f>IF(Z24="","",VLOOKUP(Z24,シフト記号表!$D$6:$X$47,21,FALSE))</f>
        <v/>
      </c>
      <c r="AA25" s="207" t="str">
        <f>IF(AA24="","",VLOOKUP(AA24,シフト記号表!$D$6:$X$47,21,FALSE))</f>
        <v/>
      </c>
      <c r="AB25" s="205" t="str">
        <f>IF(AB24="","",VLOOKUP(AB24,シフト記号表!$D$6:$X$47,21,FALSE))</f>
        <v/>
      </c>
      <c r="AC25" s="206" t="str">
        <f>IF(AC24="","",VLOOKUP(AC24,シフト記号表!$D$6:$X$47,21,FALSE))</f>
        <v/>
      </c>
      <c r="AD25" s="206" t="str">
        <f>IF(AD24="","",VLOOKUP(AD24,シフト記号表!$D$6:$X$47,21,FALSE))</f>
        <v/>
      </c>
      <c r="AE25" s="206" t="str">
        <f>IF(AE24="","",VLOOKUP(AE24,シフト記号表!$D$6:$X$47,21,FALSE))</f>
        <v/>
      </c>
      <c r="AF25" s="206" t="str">
        <f>IF(AF24="","",VLOOKUP(AF24,シフト記号表!$D$6:$X$47,21,FALSE))</f>
        <v/>
      </c>
      <c r="AG25" s="206" t="str">
        <f>IF(AG24="","",VLOOKUP(AG24,シフト記号表!$D$6:$X$47,21,FALSE))</f>
        <v/>
      </c>
      <c r="AH25" s="207" t="str">
        <f>IF(AH24="","",VLOOKUP(AH24,シフト記号表!$D$6:$X$47,21,FALSE))</f>
        <v/>
      </c>
      <c r="AI25" s="205" t="str">
        <f>IF(AI24="","",VLOOKUP(AI24,シフト記号表!$D$6:$X$47,21,FALSE))</f>
        <v/>
      </c>
      <c r="AJ25" s="206" t="str">
        <f>IF(AJ24="","",VLOOKUP(AJ24,シフト記号表!$D$6:$X$47,21,FALSE))</f>
        <v/>
      </c>
      <c r="AK25" s="206" t="str">
        <f>IF(AK24="","",VLOOKUP(AK24,シフト記号表!$D$6:$X$47,21,FALSE))</f>
        <v/>
      </c>
      <c r="AL25" s="206" t="str">
        <f>IF(AL24="","",VLOOKUP(AL24,シフト記号表!$D$6:$X$47,21,FALSE))</f>
        <v/>
      </c>
      <c r="AM25" s="206" t="str">
        <f>IF(AM24="","",VLOOKUP(AM24,シフト記号表!$D$6:$X$47,21,FALSE))</f>
        <v/>
      </c>
      <c r="AN25" s="206" t="str">
        <f>IF(AN24="","",VLOOKUP(AN24,シフト記号表!$D$6:$X$47,21,FALSE))</f>
        <v/>
      </c>
      <c r="AO25" s="207" t="str">
        <f>IF(AO24="","",VLOOKUP(AO24,シフト記号表!$D$6:$X$47,21,FALSE))</f>
        <v/>
      </c>
      <c r="AP25" s="205" t="str">
        <f>IF(AP24="","",VLOOKUP(AP24,シフト記号表!$D$6:$X$47,21,FALSE))</f>
        <v/>
      </c>
      <c r="AQ25" s="206" t="str">
        <f>IF(AQ24="","",VLOOKUP(AQ24,シフト記号表!$D$6:$X$47,21,FALSE))</f>
        <v/>
      </c>
      <c r="AR25" s="206" t="str">
        <f>IF(AR24="","",VLOOKUP(AR24,シフト記号表!$D$6:$X$47,21,FALSE))</f>
        <v/>
      </c>
      <c r="AS25" s="206" t="str">
        <f>IF(AS24="","",VLOOKUP(AS24,シフト記号表!$D$6:$X$47,21,FALSE))</f>
        <v/>
      </c>
      <c r="AT25" s="206" t="str">
        <f>IF(AT24="","",VLOOKUP(AT24,シフト記号表!$D$6:$X$47,21,FALSE))</f>
        <v/>
      </c>
      <c r="AU25" s="206" t="str">
        <f>IF(AU24="","",VLOOKUP(AU24,シフト記号表!$D$6:$X$47,21,FALSE))</f>
        <v/>
      </c>
      <c r="AV25" s="207" t="str">
        <f>IF(AV24="","",VLOOKUP(AV24,シフト記号表!$D$6:$X$47,21,FALSE))</f>
        <v/>
      </c>
      <c r="AW25" s="205" t="str">
        <f>IF(AW24="","",VLOOKUP(AW24,シフト記号表!$D$6:$X$47,21,FALSE))</f>
        <v/>
      </c>
      <c r="AX25" s="206" t="str">
        <f>IF(AX24="","",VLOOKUP(AX24,シフト記号表!$D$6:$X$47,21,FALSE))</f>
        <v/>
      </c>
      <c r="AY25" s="206" t="str">
        <f>IF(AY24="","",VLOOKUP(AY24,シフト記号表!$D$6:$X$47,21,FALSE))</f>
        <v/>
      </c>
      <c r="AZ25" s="269">
        <f>IF($BC$3="４週",SUM(U25:AV25),IF($BC$3="暦月",SUM(U25:AY25),""))</f>
        <v>0</v>
      </c>
      <c r="BA25" s="270"/>
      <c r="BB25" s="271">
        <f>IF($BC$3="４週",AZ25/4,IF($BC$3="暦月",(AZ25/($BC$8/7)),""))</f>
        <v>0</v>
      </c>
      <c r="BC25" s="270"/>
      <c r="BD25" s="278"/>
      <c r="BE25" s="279"/>
      <c r="BF25" s="279"/>
      <c r="BG25" s="279"/>
      <c r="BH25" s="280"/>
    </row>
    <row r="26" spans="2:60" ht="20.25" customHeight="1" x14ac:dyDescent="0.4">
      <c r="B26" s="123"/>
      <c r="C26" s="315"/>
      <c r="D26" s="316"/>
      <c r="E26" s="317"/>
      <c r="F26" s="175"/>
      <c r="G26" s="171">
        <f>C24</f>
        <v>0</v>
      </c>
      <c r="H26" s="318"/>
      <c r="I26" s="319"/>
      <c r="J26" s="320"/>
      <c r="K26" s="320"/>
      <c r="L26" s="321"/>
      <c r="M26" s="322"/>
      <c r="N26" s="323"/>
      <c r="O26" s="324"/>
      <c r="P26" s="25" t="s">
        <v>73</v>
      </c>
      <c r="Q26" s="26"/>
      <c r="R26" s="26"/>
      <c r="S26" s="17"/>
      <c r="T26" s="54"/>
      <c r="U26" s="208" t="str">
        <f>IF(U24="","",VLOOKUP(U24,シフト記号表!$D$6:$Z$47,23,FALSE))</f>
        <v/>
      </c>
      <c r="V26" s="209" t="str">
        <f>IF(V24="","",VLOOKUP(V24,シフト記号表!$D$6:$Z$47,23,FALSE))</f>
        <v/>
      </c>
      <c r="W26" s="209" t="str">
        <f>IF(W24="","",VLOOKUP(W24,シフト記号表!$D$6:$Z$47,23,FALSE))</f>
        <v/>
      </c>
      <c r="X26" s="209" t="str">
        <f>IF(X24="","",VLOOKUP(X24,シフト記号表!$D$6:$Z$47,23,FALSE))</f>
        <v/>
      </c>
      <c r="Y26" s="209" t="str">
        <f>IF(Y24="","",VLOOKUP(Y24,シフト記号表!$D$6:$Z$47,23,FALSE))</f>
        <v/>
      </c>
      <c r="Z26" s="209" t="str">
        <f>IF(Z24="","",VLOOKUP(Z24,シフト記号表!$D$6:$Z$47,23,FALSE))</f>
        <v/>
      </c>
      <c r="AA26" s="210" t="str">
        <f>IF(AA24="","",VLOOKUP(AA24,シフト記号表!$D$6:$Z$47,23,FALSE))</f>
        <v/>
      </c>
      <c r="AB26" s="208" t="str">
        <f>IF(AB24="","",VLOOKUP(AB24,シフト記号表!$D$6:$Z$47,23,FALSE))</f>
        <v/>
      </c>
      <c r="AC26" s="209" t="str">
        <f>IF(AC24="","",VLOOKUP(AC24,シフト記号表!$D$6:$Z$47,23,FALSE))</f>
        <v/>
      </c>
      <c r="AD26" s="209" t="str">
        <f>IF(AD24="","",VLOOKUP(AD24,シフト記号表!$D$6:$Z$47,23,FALSE))</f>
        <v/>
      </c>
      <c r="AE26" s="209" t="str">
        <f>IF(AE24="","",VLOOKUP(AE24,シフト記号表!$D$6:$Z$47,23,FALSE))</f>
        <v/>
      </c>
      <c r="AF26" s="209" t="str">
        <f>IF(AF24="","",VLOOKUP(AF24,シフト記号表!$D$6:$Z$47,23,FALSE))</f>
        <v/>
      </c>
      <c r="AG26" s="209" t="str">
        <f>IF(AG24="","",VLOOKUP(AG24,シフト記号表!$D$6:$Z$47,23,FALSE))</f>
        <v/>
      </c>
      <c r="AH26" s="210" t="str">
        <f>IF(AH24="","",VLOOKUP(AH24,シフト記号表!$D$6:$Z$47,23,FALSE))</f>
        <v/>
      </c>
      <c r="AI26" s="208" t="str">
        <f>IF(AI24="","",VLOOKUP(AI24,シフト記号表!$D$6:$Z$47,23,FALSE))</f>
        <v/>
      </c>
      <c r="AJ26" s="209" t="str">
        <f>IF(AJ24="","",VLOOKUP(AJ24,シフト記号表!$D$6:$Z$47,23,FALSE))</f>
        <v/>
      </c>
      <c r="AK26" s="209" t="str">
        <f>IF(AK24="","",VLOOKUP(AK24,シフト記号表!$D$6:$Z$47,23,FALSE))</f>
        <v/>
      </c>
      <c r="AL26" s="209" t="str">
        <f>IF(AL24="","",VLOOKUP(AL24,シフト記号表!$D$6:$Z$47,23,FALSE))</f>
        <v/>
      </c>
      <c r="AM26" s="209" t="str">
        <f>IF(AM24="","",VLOOKUP(AM24,シフト記号表!$D$6:$Z$47,23,FALSE))</f>
        <v/>
      </c>
      <c r="AN26" s="209" t="str">
        <f>IF(AN24="","",VLOOKUP(AN24,シフト記号表!$D$6:$Z$47,23,FALSE))</f>
        <v/>
      </c>
      <c r="AO26" s="210" t="str">
        <f>IF(AO24="","",VLOOKUP(AO24,シフト記号表!$D$6:$Z$47,23,FALSE))</f>
        <v/>
      </c>
      <c r="AP26" s="208" t="str">
        <f>IF(AP24="","",VLOOKUP(AP24,シフト記号表!$D$6:$Z$47,23,FALSE))</f>
        <v/>
      </c>
      <c r="AQ26" s="209" t="str">
        <f>IF(AQ24="","",VLOOKUP(AQ24,シフト記号表!$D$6:$Z$47,23,FALSE))</f>
        <v/>
      </c>
      <c r="AR26" s="209" t="str">
        <f>IF(AR24="","",VLOOKUP(AR24,シフト記号表!$D$6:$Z$47,23,FALSE))</f>
        <v/>
      </c>
      <c r="AS26" s="209" t="str">
        <f>IF(AS24="","",VLOOKUP(AS24,シフト記号表!$D$6:$Z$47,23,FALSE))</f>
        <v/>
      </c>
      <c r="AT26" s="209" t="str">
        <f>IF(AT24="","",VLOOKUP(AT24,シフト記号表!$D$6:$Z$47,23,FALSE))</f>
        <v/>
      </c>
      <c r="AU26" s="209" t="str">
        <f>IF(AU24="","",VLOOKUP(AU24,シフト記号表!$D$6:$Z$47,23,FALSE))</f>
        <v/>
      </c>
      <c r="AV26" s="210" t="str">
        <f>IF(AV24="","",VLOOKUP(AV24,シフト記号表!$D$6:$Z$47,23,FALSE))</f>
        <v/>
      </c>
      <c r="AW26" s="208" t="str">
        <f>IF(AW24="","",VLOOKUP(AW24,シフト記号表!$D$6:$Z$47,23,FALSE))</f>
        <v/>
      </c>
      <c r="AX26" s="209" t="str">
        <f>IF(AX24="","",VLOOKUP(AX24,シフト記号表!$D$6:$Z$47,23,FALSE))</f>
        <v/>
      </c>
      <c r="AY26" s="209" t="str">
        <f>IF(AY24="","",VLOOKUP(AY24,シフト記号表!$D$6:$Z$47,23,FALSE))</f>
        <v/>
      </c>
      <c r="AZ26" s="272">
        <f>IF($BC$3="４週",SUM(U26:AV26),IF($BC$3="暦月",SUM(U26:AY26),""))</f>
        <v>0</v>
      </c>
      <c r="BA26" s="273"/>
      <c r="BB26" s="274">
        <f>IF($BC$3="４週",AZ26/4,IF($BC$3="暦月",(AZ26/($BC$8/7)),""))</f>
        <v>0</v>
      </c>
      <c r="BC26" s="273"/>
      <c r="BD26" s="281"/>
      <c r="BE26" s="282"/>
      <c r="BF26" s="282"/>
      <c r="BG26" s="282"/>
      <c r="BH26" s="283"/>
    </row>
    <row r="27" spans="2:60" ht="20.25" customHeight="1" x14ac:dyDescent="0.4">
      <c r="B27" s="125"/>
      <c r="C27" s="284"/>
      <c r="D27" s="285"/>
      <c r="E27" s="286"/>
      <c r="F27" s="174"/>
      <c r="G27" s="170"/>
      <c r="H27" s="293"/>
      <c r="I27" s="296"/>
      <c r="J27" s="297"/>
      <c r="K27" s="297"/>
      <c r="L27" s="298"/>
      <c r="M27" s="305"/>
      <c r="N27" s="306"/>
      <c r="O27" s="307"/>
      <c r="P27" s="21" t="s">
        <v>18</v>
      </c>
      <c r="Q27" s="27"/>
      <c r="R27" s="27"/>
      <c r="S27" s="15"/>
      <c r="T27" s="55"/>
      <c r="U27" s="211"/>
      <c r="V27" s="212"/>
      <c r="W27" s="212"/>
      <c r="X27" s="212"/>
      <c r="Y27" s="212"/>
      <c r="Z27" s="212"/>
      <c r="AA27" s="213"/>
      <c r="AB27" s="211"/>
      <c r="AC27" s="212"/>
      <c r="AD27" s="212"/>
      <c r="AE27" s="212"/>
      <c r="AF27" s="212"/>
      <c r="AG27" s="212"/>
      <c r="AH27" s="213"/>
      <c r="AI27" s="211"/>
      <c r="AJ27" s="212"/>
      <c r="AK27" s="212"/>
      <c r="AL27" s="212"/>
      <c r="AM27" s="212"/>
      <c r="AN27" s="212"/>
      <c r="AO27" s="213"/>
      <c r="AP27" s="211"/>
      <c r="AQ27" s="212"/>
      <c r="AR27" s="212"/>
      <c r="AS27" s="212"/>
      <c r="AT27" s="212"/>
      <c r="AU27" s="212"/>
      <c r="AV27" s="213"/>
      <c r="AW27" s="211"/>
      <c r="AX27" s="212"/>
      <c r="AY27" s="212"/>
      <c r="AZ27" s="314"/>
      <c r="BA27" s="268"/>
      <c r="BB27" s="267"/>
      <c r="BC27" s="268"/>
      <c r="BD27" s="275"/>
      <c r="BE27" s="276"/>
      <c r="BF27" s="276"/>
      <c r="BG27" s="276"/>
      <c r="BH27" s="277"/>
    </row>
    <row r="28" spans="2:60" ht="20.25" customHeight="1" x14ac:dyDescent="0.4">
      <c r="B28" s="121">
        <f>B25+1</f>
        <v>3</v>
      </c>
      <c r="C28" s="287"/>
      <c r="D28" s="288"/>
      <c r="E28" s="289"/>
      <c r="F28" s="174">
        <f>C27</f>
        <v>0</v>
      </c>
      <c r="G28" s="170"/>
      <c r="H28" s="294"/>
      <c r="I28" s="299"/>
      <c r="J28" s="300"/>
      <c r="K28" s="300"/>
      <c r="L28" s="301"/>
      <c r="M28" s="308"/>
      <c r="N28" s="309"/>
      <c r="O28" s="310"/>
      <c r="P28" s="23" t="s">
        <v>72</v>
      </c>
      <c r="Q28" s="24"/>
      <c r="R28" s="24"/>
      <c r="S28" s="19"/>
      <c r="T28" s="53"/>
      <c r="U28" s="205" t="str">
        <f>IF(U27="","",VLOOKUP(U27,シフト記号表!$D$6:$X$47,21,FALSE))</f>
        <v/>
      </c>
      <c r="V28" s="206" t="str">
        <f>IF(V27="","",VLOOKUP(V27,シフト記号表!$D$6:$X$47,21,FALSE))</f>
        <v/>
      </c>
      <c r="W28" s="206" t="str">
        <f>IF(W27="","",VLOOKUP(W27,シフト記号表!$D$6:$X$47,21,FALSE))</f>
        <v/>
      </c>
      <c r="X28" s="206" t="str">
        <f>IF(X27="","",VLOOKUP(X27,シフト記号表!$D$6:$X$47,21,FALSE))</f>
        <v/>
      </c>
      <c r="Y28" s="206" t="str">
        <f>IF(Y27="","",VLOOKUP(Y27,シフト記号表!$D$6:$X$47,21,FALSE))</f>
        <v/>
      </c>
      <c r="Z28" s="206" t="str">
        <f>IF(Z27="","",VLOOKUP(Z27,シフト記号表!$D$6:$X$47,21,FALSE))</f>
        <v/>
      </c>
      <c r="AA28" s="207" t="str">
        <f>IF(AA27="","",VLOOKUP(AA27,シフト記号表!$D$6:$X$47,21,FALSE))</f>
        <v/>
      </c>
      <c r="AB28" s="205" t="str">
        <f>IF(AB27="","",VLOOKUP(AB27,シフト記号表!$D$6:$X$47,21,FALSE))</f>
        <v/>
      </c>
      <c r="AC28" s="206" t="str">
        <f>IF(AC27="","",VLOOKUP(AC27,シフト記号表!$D$6:$X$47,21,FALSE))</f>
        <v/>
      </c>
      <c r="AD28" s="206" t="str">
        <f>IF(AD27="","",VLOOKUP(AD27,シフト記号表!$D$6:$X$47,21,FALSE))</f>
        <v/>
      </c>
      <c r="AE28" s="206" t="str">
        <f>IF(AE27="","",VLOOKUP(AE27,シフト記号表!$D$6:$X$47,21,FALSE))</f>
        <v/>
      </c>
      <c r="AF28" s="206" t="str">
        <f>IF(AF27="","",VLOOKUP(AF27,シフト記号表!$D$6:$X$47,21,FALSE))</f>
        <v/>
      </c>
      <c r="AG28" s="206" t="str">
        <f>IF(AG27="","",VLOOKUP(AG27,シフト記号表!$D$6:$X$47,21,FALSE))</f>
        <v/>
      </c>
      <c r="AH28" s="207" t="str">
        <f>IF(AH27="","",VLOOKUP(AH27,シフト記号表!$D$6:$X$47,21,FALSE))</f>
        <v/>
      </c>
      <c r="AI28" s="205" t="str">
        <f>IF(AI27="","",VLOOKUP(AI27,シフト記号表!$D$6:$X$47,21,FALSE))</f>
        <v/>
      </c>
      <c r="AJ28" s="206" t="str">
        <f>IF(AJ27="","",VLOOKUP(AJ27,シフト記号表!$D$6:$X$47,21,FALSE))</f>
        <v/>
      </c>
      <c r="AK28" s="206" t="str">
        <f>IF(AK27="","",VLOOKUP(AK27,シフト記号表!$D$6:$X$47,21,FALSE))</f>
        <v/>
      </c>
      <c r="AL28" s="206" t="str">
        <f>IF(AL27="","",VLOOKUP(AL27,シフト記号表!$D$6:$X$47,21,FALSE))</f>
        <v/>
      </c>
      <c r="AM28" s="206" t="str">
        <f>IF(AM27="","",VLOOKUP(AM27,シフト記号表!$D$6:$X$47,21,FALSE))</f>
        <v/>
      </c>
      <c r="AN28" s="206" t="str">
        <f>IF(AN27="","",VLOOKUP(AN27,シフト記号表!$D$6:$X$47,21,FALSE))</f>
        <v/>
      </c>
      <c r="AO28" s="207" t="str">
        <f>IF(AO27="","",VLOOKUP(AO27,シフト記号表!$D$6:$X$47,21,FALSE))</f>
        <v/>
      </c>
      <c r="AP28" s="205" t="str">
        <f>IF(AP27="","",VLOOKUP(AP27,シフト記号表!$D$6:$X$47,21,FALSE))</f>
        <v/>
      </c>
      <c r="AQ28" s="206" t="str">
        <f>IF(AQ27="","",VLOOKUP(AQ27,シフト記号表!$D$6:$X$47,21,FALSE))</f>
        <v/>
      </c>
      <c r="AR28" s="206" t="str">
        <f>IF(AR27="","",VLOOKUP(AR27,シフト記号表!$D$6:$X$47,21,FALSE))</f>
        <v/>
      </c>
      <c r="AS28" s="206" t="str">
        <f>IF(AS27="","",VLOOKUP(AS27,シフト記号表!$D$6:$X$47,21,FALSE))</f>
        <v/>
      </c>
      <c r="AT28" s="206" t="str">
        <f>IF(AT27="","",VLOOKUP(AT27,シフト記号表!$D$6:$X$47,21,FALSE))</f>
        <v/>
      </c>
      <c r="AU28" s="206" t="str">
        <f>IF(AU27="","",VLOOKUP(AU27,シフト記号表!$D$6:$X$47,21,FALSE))</f>
        <v/>
      </c>
      <c r="AV28" s="207" t="str">
        <f>IF(AV27="","",VLOOKUP(AV27,シフト記号表!$D$6:$X$47,21,FALSE))</f>
        <v/>
      </c>
      <c r="AW28" s="205" t="str">
        <f>IF(AW27="","",VLOOKUP(AW27,シフト記号表!$D$6:$X$47,21,FALSE))</f>
        <v/>
      </c>
      <c r="AX28" s="206" t="str">
        <f>IF(AX27="","",VLOOKUP(AX27,シフト記号表!$D$6:$X$47,21,FALSE))</f>
        <v/>
      </c>
      <c r="AY28" s="206" t="str">
        <f>IF(AY27="","",VLOOKUP(AY27,シフト記号表!$D$6:$X$47,21,FALSE))</f>
        <v/>
      </c>
      <c r="AZ28" s="269">
        <f>IF($BC$3="４週",SUM(U28:AV28),IF($BC$3="暦月",SUM(U28:AY28),""))</f>
        <v>0</v>
      </c>
      <c r="BA28" s="270"/>
      <c r="BB28" s="271">
        <f>IF($BC$3="４週",AZ28/4,IF($BC$3="暦月",(AZ28/($BC$8/7)),""))</f>
        <v>0</v>
      </c>
      <c r="BC28" s="270"/>
      <c r="BD28" s="278"/>
      <c r="BE28" s="279"/>
      <c r="BF28" s="279"/>
      <c r="BG28" s="279"/>
      <c r="BH28" s="280"/>
    </row>
    <row r="29" spans="2:60" ht="20.25" customHeight="1" x14ac:dyDescent="0.4">
      <c r="B29" s="123"/>
      <c r="C29" s="315"/>
      <c r="D29" s="316"/>
      <c r="E29" s="317"/>
      <c r="F29" s="175"/>
      <c r="G29" s="171">
        <f>C27</f>
        <v>0</v>
      </c>
      <c r="H29" s="318"/>
      <c r="I29" s="319"/>
      <c r="J29" s="320"/>
      <c r="K29" s="320"/>
      <c r="L29" s="321"/>
      <c r="M29" s="322"/>
      <c r="N29" s="323"/>
      <c r="O29" s="324"/>
      <c r="P29" s="25" t="s">
        <v>73</v>
      </c>
      <c r="Q29" s="28"/>
      <c r="R29" s="28"/>
      <c r="S29" s="16"/>
      <c r="T29" s="56"/>
      <c r="U29" s="208" t="str">
        <f>IF(U27="","",VLOOKUP(U27,シフト記号表!$D$6:$Z$47,23,FALSE))</f>
        <v/>
      </c>
      <c r="V29" s="209" t="str">
        <f>IF(V27="","",VLOOKUP(V27,シフト記号表!$D$6:$Z$47,23,FALSE))</f>
        <v/>
      </c>
      <c r="W29" s="209" t="str">
        <f>IF(W27="","",VLOOKUP(W27,シフト記号表!$D$6:$Z$47,23,FALSE))</f>
        <v/>
      </c>
      <c r="X29" s="209" t="str">
        <f>IF(X27="","",VLOOKUP(X27,シフト記号表!$D$6:$Z$47,23,FALSE))</f>
        <v/>
      </c>
      <c r="Y29" s="209" t="str">
        <f>IF(Y27="","",VLOOKUP(Y27,シフト記号表!$D$6:$Z$47,23,FALSE))</f>
        <v/>
      </c>
      <c r="Z29" s="209" t="str">
        <f>IF(Z27="","",VLOOKUP(Z27,シフト記号表!$D$6:$Z$47,23,FALSE))</f>
        <v/>
      </c>
      <c r="AA29" s="210" t="str">
        <f>IF(AA27="","",VLOOKUP(AA27,シフト記号表!$D$6:$Z$47,23,FALSE))</f>
        <v/>
      </c>
      <c r="AB29" s="208" t="str">
        <f>IF(AB27="","",VLOOKUP(AB27,シフト記号表!$D$6:$Z$47,23,FALSE))</f>
        <v/>
      </c>
      <c r="AC29" s="209" t="str">
        <f>IF(AC27="","",VLOOKUP(AC27,シフト記号表!$D$6:$Z$47,23,FALSE))</f>
        <v/>
      </c>
      <c r="AD29" s="209" t="str">
        <f>IF(AD27="","",VLOOKUP(AD27,シフト記号表!$D$6:$Z$47,23,FALSE))</f>
        <v/>
      </c>
      <c r="AE29" s="209" t="str">
        <f>IF(AE27="","",VLOOKUP(AE27,シフト記号表!$D$6:$Z$47,23,FALSE))</f>
        <v/>
      </c>
      <c r="AF29" s="209" t="str">
        <f>IF(AF27="","",VLOOKUP(AF27,シフト記号表!$D$6:$Z$47,23,FALSE))</f>
        <v/>
      </c>
      <c r="AG29" s="209" t="str">
        <f>IF(AG27="","",VLOOKUP(AG27,シフト記号表!$D$6:$Z$47,23,FALSE))</f>
        <v/>
      </c>
      <c r="AH29" s="210" t="str">
        <f>IF(AH27="","",VLOOKUP(AH27,シフト記号表!$D$6:$Z$47,23,FALSE))</f>
        <v/>
      </c>
      <c r="AI29" s="208" t="str">
        <f>IF(AI27="","",VLOOKUP(AI27,シフト記号表!$D$6:$Z$47,23,FALSE))</f>
        <v/>
      </c>
      <c r="AJ29" s="209" t="str">
        <f>IF(AJ27="","",VLOOKUP(AJ27,シフト記号表!$D$6:$Z$47,23,FALSE))</f>
        <v/>
      </c>
      <c r="AK29" s="209" t="str">
        <f>IF(AK27="","",VLOOKUP(AK27,シフト記号表!$D$6:$Z$47,23,FALSE))</f>
        <v/>
      </c>
      <c r="AL29" s="209" t="str">
        <f>IF(AL27="","",VLOOKUP(AL27,シフト記号表!$D$6:$Z$47,23,FALSE))</f>
        <v/>
      </c>
      <c r="AM29" s="209" t="str">
        <f>IF(AM27="","",VLOOKUP(AM27,シフト記号表!$D$6:$Z$47,23,FALSE))</f>
        <v/>
      </c>
      <c r="AN29" s="209" t="str">
        <f>IF(AN27="","",VLOOKUP(AN27,シフト記号表!$D$6:$Z$47,23,FALSE))</f>
        <v/>
      </c>
      <c r="AO29" s="210" t="str">
        <f>IF(AO27="","",VLOOKUP(AO27,シフト記号表!$D$6:$Z$47,23,FALSE))</f>
        <v/>
      </c>
      <c r="AP29" s="208" t="str">
        <f>IF(AP27="","",VLOOKUP(AP27,シフト記号表!$D$6:$Z$47,23,FALSE))</f>
        <v/>
      </c>
      <c r="AQ29" s="209" t="str">
        <f>IF(AQ27="","",VLOOKUP(AQ27,シフト記号表!$D$6:$Z$47,23,FALSE))</f>
        <v/>
      </c>
      <c r="AR29" s="209" t="str">
        <f>IF(AR27="","",VLOOKUP(AR27,シフト記号表!$D$6:$Z$47,23,FALSE))</f>
        <v/>
      </c>
      <c r="AS29" s="209" t="str">
        <f>IF(AS27="","",VLOOKUP(AS27,シフト記号表!$D$6:$Z$47,23,FALSE))</f>
        <v/>
      </c>
      <c r="AT29" s="209" t="str">
        <f>IF(AT27="","",VLOOKUP(AT27,シフト記号表!$D$6:$Z$47,23,FALSE))</f>
        <v/>
      </c>
      <c r="AU29" s="209" t="str">
        <f>IF(AU27="","",VLOOKUP(AU27,シフト記号表!$D$6:$Z$47,23,FALSE))</f>
        <v/>
      </c>
      <c r="AV29" s="210" t="str">
        <f>IF(AV27="","",VLOOKUP(AV27,シフト記号表!$D$6:$Z$47,23,FALSE))</f>
        <v/>
      </c>
      <c r="AW29" s="208" t="str">
        <f>IF(AW27="","",VLOOKUP(AW27,シフト記号表!$D$6:$Z$47,23,FALSE))</f>
        <v/>
      </c>
      <c r="AX29" s="209" t="str">
        <f>IF(AX27="","",VLOOKUP(AX27,シフト記号表!$D$6:$Z$47,23,FALSE))</f>
        <v/>
      </c>
      <c r="AY29" s="209" t="str">
        <f>IF(AY27="","",VLOOKUP(AY27,シフト記号表!$D$6:$Z$47,23,FALSE))</f>
        <v/>
      </c>
      <c r="AZ29" s="272">
        <f>IF($BC$3="４週",SUM(U29:AV29),IF($BC$3="暦月",SUM(U29:AY29),""))</f>
        <v>0</v>
      </c>
      <c r="BA29" s="273"/>
      <c r="BB29" s="274">
        <f>IF($BC$3="４週",AZ29/4,IF($BC$3="暦月",(AZ29/($BC$8/7)),""))</f>
        <v>0</v>
      </c>
      <c r="BC29" s="273"/>
      <c r="BD29" s="281"/>
      <c r="BE29" s="282"/>
      <c r="BF29" s="282"/>
      <c r="BG29" s="282"/>
      <c r="BH29" s="283"/>
    </row>
    <row r="30" spans="2:60" ht="20.25" customHeight="1" x14ac:dyDescent="0.4">
      <c r="B30" s="125"/>
      <c r="C30" s="284"/>
      <c r="D30" s="285"/>
      <c r="E30" s="286"/>
      <c r="F30" s="174"/>
      <c r="G30" s="170"/>
      <c r="H30" s="293"/>
      <c r="I30" s="296"/>
      <c r="J30" s="297"/>
      <c r="K30" s="297"/>
      <c r="L30" s="298"/>
      <c r="M30" s="305"/>
      <c r="N30" s="306"/>
      <c r="O30" s="307"/>
      <c r="P30" s="21" t="s">
        <v>18</v>
      </c>
      <c r="Q30" s="27"/>
      <c r="R30" s="27"/>
      <c r="S30" s="15"/>
      <c r="T30" s="55"/>
      <c r="U30" s="211"/>
      <c r="V30" s="212"/>
      <c r="W30" s="212"/>
      <c r="X30" s="212"/>
      <c r="Y30" s="212"/>
      <c r="Z30" s="212"/>
      <c r="AA30" s="213"/>
      <c r="AB30" s="211"/>
      <c r="AC30" s="212"/>
      <c r="AD30" s="212"/>
      <c r="AE30" s="212"/>
      <c r="AF30" s="212"/>
      <c r="AG30" s="212"/>
      <c r="AH30" s="213"/>
      <c r="AI30" s="211"/>
      <c r="AJ30" s="212"/>
      <c r="AK30" s="212"/>
      <c r="AL30" s="212"/>
      <c r="AM30" s="212"/>
      <c r="AN30" s="212"/>
      <c r="AO30" s="213"/>
      <c r="AP30" s="211"/>
      <c r="AQ30" s="212"/>
      <c r="AR30" s="212"/>
      <c r="AS30" s="212"/>
      <c r="AT30" s="212"/>
      <c r="AU30" s="212"/>
      <c r="AV30" s="213"/>
      <c r="AW30" s="211"/>
      <c r="AX30" s="212"/>
      <c r="AY30" s="212"/>
      <c r="AZ30" s="314"/>
      <c r="BA30" s="268"/>
      <c r="BB30" s="267"/>
      <c r="BC30" s="268"/>
      <c r="BD30" s="275"/>
      <c r="BE30" s="276"/>
      <c r="BF30" s="276"/>
      <c r="BG30" s="276"/>
      <c r="BH30" s="277"/>
    </row>
    <row r="31" spans="2:60" ht="20.25" customHeight="1" x14ac:dyDescent="0.4">
      <c r="B31" s="121">
        <f>B28+1</f>
        <v>4</v>
      </c>
      <c r="C31" s="287"/>
      <c r="D31" s="288"/>
      <c r="E31" s="289"/>
      <c r="F31" s="174">
        <f>C30</f>
        <v>0</v>
      </c>
      <c r="G31" s="170"/>
      <c r="H31" s="294"/>
      <c r="I31" s="299"/>
      <c r="J31" s="300"/>
      <c r="K31" s="300"/>
      <c r="L31" s="301"/>
      <c r="M31" s="308"/>
      <c r="N31" s="309"/>
      <c r="O31" s="310"/>
      <c r="P31" s="23" t="s">
        <v>72</v>
      </c>
      <c r="Q31" s="24"/>
      <c r="R31" s="24"/>
      <c r="S31" s="19"/>
      <c r="T31" s="53"/>
      <c r="U31" s="205" t="str">
        <f>IF(U30="","",VLOOKUP(U30,シフト記号表!$D$6:$X$47,21,FALSE))</f>
        <v/>
      </c>
      <c r="V31" s="206" t="str">
        <f>IF(V30="","",VLOOKUP(V30,シフト記号表!$D$6:$X$47,21,FALSE))</f>
        <v/>
      </c>
      <c r="W31" s="206" t="str">
        <f>IF(W30="","",VLOOKUP(W30,シフト記号表!$D$6:$X$47,21,FALSE))</f>
        <v/>
      </c>
      <c r="X31" s="206" t="str">
        <f>IF(X30="","",VLOOKUP(X30,シフト記号表!$D$6:$X$47,21,FALSE))</f>
        <v/>
      </c>
      <c r="Y31" s="206" t="str">
        <f>IF(Y30="","",VLOOKUP(Y30,シフト記号表!$D$6:$X$47,21,FALSE))</f>
        <v/>
      </c>
      <c r="Z31" s="206" t="str">
        <f>IF(Z30="","",VLOOKUP(Z30,シフト記号表!$D$6:$X$47,21,FALSE))</f>
        <v/>
      </c>
      <c r="AA31" s="207" t="str">
        <f>IF(AA30="","",VLOOKUP(AA30,シフト記号表!$D$6:$X$47,21,FALSE))</f>
        <v/>
      </c>
      <c r="AB31" s="205" t="str">
        <f>IF(AB30="","",VLOOKUP(AB30,シフト記号表!$D$6:$X$47,21,FALSE))</f>
        <v/>
      </c>
      <c r="AC31" s="206" t="str">
        <f>IF(AC30="","",VLOOKUP(AC30,シフト記号表!$D$6:$X$47,21,FALSE))</f>
        <v/>
      </c>
      <c r="AD31" s="206" t="str">
        <f>IF(AD30="","",VLOOKUP(AD30,シフト記号表!$D$6:$X$47,21,FALSE))</f>
        <v/>
      </c>
      <c r="AE31" s="206" t="str">
        <f>IF(AE30="","",VLOOKUP(AE30,シフト記号表!$D$6:$X$47,21,FALSE))</f>
        <v/>
      </c>
      <c r="AF31" s="206" t="str">
        <f>IF(AF30="","",VLOOKUP(AF30,シフト記号表!$D$6:$X$47,21,FALSE))</f>
        <v/>
      </c>
      <c r="AG31" s="206" t="str">
        <f>IF(AG30="","",VLOOKUP(AG30,シフト記号表!$D$6:$X$47,21,FALSE))</f>
        <v/>
      </c>
      <c r="AH31" s="207" t="str">
        <f>IF(AH30="","",VLOOKUP(AH30,シフト記号表!$D$6:$X$47,21,FALSE))</f>
        <v/>
      </c>
      <c r="AI31" s="205" t="str">
        <f>IF(AI30="","",VLOOKUP(AI30,シフト記号表!$D$6:$X$47,21,FALSE))</f>
        <v/>
      </c>
      <c r="AJ31" s="206" t="str">
        <f>IF(AJ30="","",VLOOKUP(AJ30,シフト記号表!$D$6:$X$47,21,FALSE))</f>
        <v/>
      </c>
      <c r="AK31" s="206" t="str">
        <f>IF(AK30="","",VLOOKUP(AK30,シフト記号表!$D$6:$X$47,21,FALSE))</f>
        <v/>
      </c>
      <c r="AL31" s="206" t="str">
        <f>IF(AL30="","",VLOOKUP(AL30,シフト記号表!$D$6:$X$47,21,FALSE))</f>
        <v/>
      </c>
      <c r="AM31" s="206" t="str">
        <f>IF(AM30="","",VLOOKUP(AM30,シフト記号表!$D$6:$X$47,21,FALSE))</f>
        <v/>
      </c>
      <c r="AN31" s="206" t="str">
        <f>IF(AN30="","",VLOOKUP(AN30,シフト記号表!$D$6:$X$47,21,FALSE))</f>
        <v/>
      </c>
      <c r="AO31" s="207" t="str">
        <f>IF(AO30="","",VLOOKUP(AO30,シフト記号表!$D$6:$X$47,21,FALSE))</f>
        <v/>
      </c>
      <c r="AP31" s="205" t="str">
        <f>IF(AP30="","",VLOOKUP(AP30,シフト記号表!$D$6:$X$47,21,FALSE))</f>
        <v/>
      </c>
      <c r="AQ31" s="206" t="str">
        <f>IF(AQ30="","",VLOOKUP(AQ30,シフト記号表!$D$6:$X$47,21,FALSE))</f>
        <v/>
      </c>
      <c r="AR31" s="206" t="str">
        <f>IF(AR30="","",VLOOKUP(AR30,シフト記号表!$D$6:$X$47,21,FALSE))</f>
        <v/>
      </c>
      <c r="AS31" s="206" t="str">
        <f>IF(AS30="","",VLOOKUP(AS30,シフト記号表!$D$6:$X$47,21,FALSE))</f>
        <v/>
      </c>
      <c r="AT31" s="206" t="str">
        <f>IF(AT30="","",VLOOKUP(AT30,シフト記号表!$D$6:$X$47,21,FALSE))</f>
        <v/>
      </c>
      <c r="AU31" s="206" t="str">
        <f>IF(AU30="","",VLOOKUP(AU30,シフト記号表!$D$6:$X$47,21,FALSE))</f>
        <v/>
      </c>
      <c r="AV31" s="207" t="str">
        <f>IF(AV30="","",VLOOKUP(AV30,シフト記号表!$D$6:$X$47,21,FALSE))</f>
        <v/>
      </c>
      <c r="AW31" s="205" t="str">
        <f>IF(AW30="","",VLOOKUP(AW30,シフト記号表!$D$6:$X$47,21,FALSE))</f>
        <v/>
      </c>
      <c r="AX31" s="206" t="str">
        <f>IF(AX30="","",VLOOKUP(AX30,シフト記号表!$D$6:$X$47,21,FALSE))</f>
        <v/>
      </c>
      <c r="AY31" s="206" t="str">
        <f>IF(AY30="","",VLOOKUP(AY30,シフト記号表!$D$6:$X$47,21,FALSE))</f>
        <v/>
      </c>
      <c r="AZ31" s="269">
        <f>IF($BC$3="４週",SUM(U31:AV31),IF($BC$3="暦月",SUM(U31:AY31),""))</f>
        <v>0</v>
      </c>
      <c r="BA31" s="270"/>
      <c r="BB31" s="271">
        <f>IF($BC$3="４週",AZ31/4,IF($BC$3="暦月",(AZ31/($BC$8/7)),""))</f>
        <v>0</v>
      </c>
      <c r="BC31" s="270"/>
      <c r="BD31" s="278"/>
      <c r="BE31" s="279"/>
      <c r="BF31" s="279"/>
      <c r="BG31" s="279"/>
      <c r="BH31" s="280"/>
    </row>
    <row r="32" spans="2:60" ht="20.25" customHeight="1" x14ac:dyDescent="0.4">
      <c r="B32" s="123"/>
      <c r="C32" s="315"/>
      <c r="D32" s="316"/>
      <c r="E32" s="317"/>
      <c r="F32" s="175"/>
      <c r="G32" s="171">
        <f>C30</f>
        <v>0</v>
      </c>
      <c r="H32" s="318"/>
      <c r="I32" s="319"/>
      <c r="J32" s="320"/>
      <c r="K32" s="320"/>
      <c r="L32" s="321"/>
      <c r="M32" s="322"/>
      <c r="N32" s="323"/>
      <c r="O32" s="324"/>
      <c r="P32" s="25" t="s">
        <v>73</v>
      </c>
      <c r="Q32" s="29"/>
      <c r="R32" s="29"/>
      <c r="S32" s="17"/>
      <c r="T32" s="54"/>
      <c r="U32" s="208" t="str">
        <f>IF(U30="","",VLOOKUP(U30,シフト記号表!$D$6:$Z$47,23,FALSE))</f>
        <v/>
      </c>
      <c r="V32" s="209" t="str">
        <f>IF(V30="","",VLOOKUP(V30,シフト記号表!$D$6:$Z$47,23,FALSE))</f>
        <v/>
      </c>
      <c r="W32" s="209" t="str">
        <f>IF(W30="","",VLOOKUP(W30,シフト記号表!$D$6:$Z$47,23,FALSE))</f>
        <v/>
      </c>
      <c r="X32" s="209" t="str">
        <f>IF(X30="","",VLOOKUP(X30,シフト記号表!$D$6:$Z$47,23,FALSE))</f>
        <v/>
      </c>
      <c r="Y32" s="209" t="str">
        <f>IF(Y30="","",VLOOKUP(Y30,シフト記号表!$D$6:$Z$47,23,FALSE))</f>
        <v/>
      </c>
      <c r="Z32" s="209" t="str">
        <f>IF(Z30="","",VLOOKUP(Z30,シフト記号表!$D$6:$Z$47,23,FALSE))</f>
        <v/>
      </c>
      <c r="AA32" s="210" t="str">
        <f>IF(AA30="","",VLOOKUP(AA30,シフト記号表!$D$6:$Z$47,23,FALSE))</f>
        <v/>
      </c>
      <c r="AB32" s="208" t="str">
        <f>IF(AB30="","",VLOOKUP(AB30,シフト記号表!$D$6:$Z$47,23,FALSE))</f>
        <v/>
      </c>
      <c r="AC32" s="209" t="str">
        <f>IF(AC30="","",VLOOKUP(AC30,シフト記号表!$D$6:$Z$47,23,FALSE))</f>
        <v/>
      </c>
      <c r="AD32" s="209" t="str">
        <f>IF(AD30="","",VLOOKUP(AD30,シフト記号表!$D$6:$Z$47,23,FALSE))</f>
        <v/>
      </c>
      <c r="AE32" s="209" t="str">
        <f>IF(AE30="","",VLOOKUP(AE30,シフト記号表!$D$6:$Z$47,23,FALSE))</f>
        <v/>
      </c>
      <c r="AF32" s="209" t="str">
        <f>IF(AF30="","",VLOOKUP(AF30,シフト記号表!$D$6:$Z$47,23,FALSE))</f>
        <v/>
      </c>
      <c r="AG32" s="209" t="str">
        <f>IF(AG30="","",VLOOKUP(AG30,シフト記号表!$D$6:$Z$47,23,FALSE))</f>
        <v/>
      </c>
      <c r="AH32" s="210" t="str">
        <f>IF(AH30="","",VLOOKUP(AH30,シフト記号表!$D$6:$Z$47,23,FALSE))</f>
        <v/>
      </c>
      <c r="AI32" s="208" t="str">
        <f>IF(AI30="","",VLOOKUP(AI30,シフト記号表!$D$6:$Z$47,23,FALSE))</f>
        <v/>
      </c>
      <c r="AJ32" s="209" t="str">
        <f>IF(AJ30="","",VLOOKUP(AJ30,シフト記号表!$D$6:$Z$47,23,FALSE))</f>
        <v/>
      </c>
      <c r="AK32" s="209" t="str">
        <f>IF(AK30="","",VLOOKUP(AK30,シフト記号表!$D$6:$Z$47,23,FALSE))</f>
        <v/>
      </c>
      <c r="AL32" s="209" t="str">
        <f>IF(AL30="","",VLOOKUP(AL30,シフト記号表!$D$6:$Z$47,23,FALSE))</f>
        <v/>
      </c>
      <c r="AM32" s="209" t="str">
        <f>IF(AM30="","",VLOOKUP(AM30,シフト記号表!$D$6:$Z$47,23,FALSE))</f>
        <v/>
      </c>
      <c r="AN32" s="209" t="str">
        <f>IF(AN30="","",VLOOKUP(AN30,シフト記号表!$D$6:$Z$47,23,FALSE))</f>
        <v/>
      </c>
      <c r="AO32" s="210" t="str">
        <f>IF(AO30="","",VLOOKUP(AO30,シフト記号表!$D$6:$Z$47,23,FALSE))</f>
        <v/>
      </c>
      <c r="AP32" s="208" t="str">
        <f>IF(AP30="","",VLOOKUP(AP30,シフト記号表!$D$6:$Z$47,23,FALSE))</f>
        <v/>
      </c>
      <c r="AQ32" s="209" t="str">
        <f>IF(AQ30="","",VLOOKUP(AQ30,シフト記号表!$D$6:$Z$47,23,FALSE))</f>
        <v/>
      </c>
      <c r="AR32" s="209" t="str">
        <f>IF(AR30="","",VLOOKUP(AR30,シフト記号表!$D$6:$Z$47,23,FALSE))</f>
        <v/>
      </c>
      <c r="AS32" s="209" t="str">
        <f>IF(AS30="","",VLOOKUP(AS30,シフト記号表!$D$6:$Z$47,23,FALSE))</f>
        <v/>
      </c>
      <c r="AT32" s="209" t="str">
        <f>IF(AT30="","",VLOOKUP(AT30,シフト記号表!$D$6:$Z$47,23,FALSE))</f>
        <v/>
      </c>
      <c r="AU32" s="209" t="str">
        <f>IF(AU30="","",VLOOKUP(AU30,シフト記号表!$D$6:$Z$47,23,FALSE))</f>
        <v/>
      </c>
      <c r="AV32" s="210" t="str">
        <f>IF(AV30="","",VLOOKUP(AV30,シフト記号表!$D$6:$Z$47,23,FALSE))</f>
        <v/>
      </c>
      <c r="AW32" s="208" t="str">
        <f>IF(AW30="","",VLOOKUP(AW30,シフト記号表!$D$6:$Z$47,23,FALSE))</f>
        <v/>
      </c>
      <c r="AX32" s="209" t="str">
        <f>IF(AX30="","",VLOOKUP(AX30,シフト記号表!$D$6:$Z$47,23,FALSE))</f>
        <v/>
      </c>
      <c r="AY32" s="209" t="str">
        <f>IF(AY30="","",VLOOKUP(AY30,シフト記号表!$D$6:$Z$47,23,FALSE))</f>
        <v/>
      </c>
      <c r="AZ32" s="272">
        <f>IF($BC$3="４週",SUM(U32:AV32),IF($BC$3="暦月",SUM(U32:AY32),""))</f>
        <v>0</v>
      </c>
      <c r="BA32" s="273"/>
      <c r="BB32" s="274">
        <f>IF($BC$3="４週",AZ32/4,IF($BC$3="暦月",(AZ32/($BC$8/7)),""))</f>
        <v>0</v>
      </c>
      <c r="BC32" s="273"/>
      <c r="BD32" s="281"/>
      <c r="BE32" s="282"/>
      <c r="BF32" s="282"/>
      <c r="BG32" s="282"/>
      <c r="BH32" s="283"/>
    </row>
    <row r="33" spans="2:60" ht="20.25" customHeight="1" x14ac:dyDescent="0.4">
      <c r="B33" s="125"/>
      <c r="C33" s="284"/>
      <c r="D33" s="285"/>
      <c r="E33" s="286"/>
      <c r="F33" s="174"/>
      <c r="G33" s="170"/>
      <c r="H33" s="293"/>
      <c r="I33" s="296"/>
      <c r="J33" s="297"/>
      <c r="K33" s="297"/>
      <c r="L33" s="298"/>
      <c r="M33" s="305"/>
      <c r="N33" s="306"/>
      <c r="O33" s="307"/>
      <c r="P33" s="21" t="s">
        <v>18</v>
      </c>
      <c r="Q33" s="27"/>
      <c r="R33" s="27"/>
      <c r="S33" s="15"/>
      <c r="T33" s="55"/>
      <c r="U33" s="211"/>
      <c r="V33" s="212"/>
      <c r="W33" s="212"/>
      <c r="X33" s="212"/>
      <c r="Y33" s="212"/>
      <c r="Z33" s="212"/>
      <c r="AA33" s="213"/>
      <c r="AB33" s="211"/>
      <c r="AC33" s="212"/>
      <c r="AD33" s="212"/>
      <c r="AE33" s="212"/>
      <c r="AF33" s="212"/>
      <c r="AG33" s="212"/>
      <c r="AH33" s="213"/>
      <c r="AI33" s="211"/>
      <c r="AJ33" s="212"/>
      <c r="AK33" s="212"/>
      <c r="AL33" s="212"/>
      <c r="AM33" s="212"/>
      <c r="AN33" s="212"/>
      <c r="AO33" s="213"/>
      <c r="AP33" s="211"/>
      <c r="AQ33" s="212"/>
      <c r="AR33" s="212"/>
      <c r="AS33" s="212"/>
      <c r="AT33" s="212"/>
      <c r="AU33" s="212"/>
      <c r="AV33" s="213"/>
      <c r="AW33" s="211"/>
      <c r="AX33" s="212"/>
      <c r="AY33" s="212"/>
      <c r="AZ33" s="314"/>
      <c r="BA33" s="268"/>
      <c r="BB33" s="267"/>
      <c r="BC33" s="268"/>
      <c r="BD33" s="275"/>
      <c r="BE33" s="276"/>
      <c r="BF33" s="276"/>
      <c r="BG33" s="276"/>
      <c r="BH33" s="277"/>
    </row>
    <row r="34" spans="2:60" ht="20.25" customHeight="1" x14ac:dyDescent="0.4">
      <c r="B34" s="121">
        <f>B31+1</f>
        <v>5</v>
      </c>
      <c r="C34" s="287"/>
      <c r="D34" s="288"/>
      <c r="E34" s="289"/>
      <c r="F34" s="174">
        <f>C33</f>
        <v>0</v>
      </c>
      <c r="G34" s="170"/>
      <c r="H34" s="294"/>
      <c r="I34" s="299"/>
      <c r="J34" s="300"/>
      <c r="K34" s="300"/>
      <c r="L34" s="301"/>
      <c r="M34" s="308"/>
      <c r="N34" s="309"/>
      <c r="O34" s="310"/>
      <c r="P34" s="23" t="s">
        <v>72</v>
      </c>
      <c r="Q34" s="24"/>
      <c r="R34" s="24"/>
      <c r="S34" s="19"/>
      <c r="T34" s="53"/>
      <c r="U34" s="205" t="str">
        <f>IF(U33="","",VLOOKUP(U33,シフト記号表!$D$6:$X$47,21,FALSE))</f>
        <v/>
      </c>
      <c r="V34" s="206" t="str">
        <f>IF(V33="","",VLOOKUP(V33,シフト記号表!$D$6:$X$47,21,FALSE))</f>
        <v/>
      </c>
      <c r="W34" s="206" t="str">
        <f>IF(W33="","",VLOOKUP(W33,シフト記号表!$D$6:$X$47,21,FALSE))</f>
        <v/>
      </c>
      <c r="X34" s="206" t="str">
        <f>IF(X33="","",VLOOKUP(X33,シフト記号表!$D$6:$X$47,21,FALSE))</f>
        <v/>
      </c>
      <c r="Y34" s="206" t="str">
        <f>IF(Y33="","",VLOOKUP(Y33,シフト記号表!$D$6:$X$47,21,FALSE))</f>
        <v/>
      </c>
      <c r="Z34" s="206" t="str">
        <f>IF(Z33="","",VLOOKUP(Z33,シフト記号表!$D$6:$X$47,21,FALSE))</f>
        <v/>
      </c>
      <c r="AA34" s="207" t="str">
        <f>IF(AA33="","",VLOOKUP(AA33,シフト記号表!$D$6:$X$47,21,FALSE))</f>
        <v/>
      </c>
      <c r="AB34" s="205" t="str">
        <f>IF(AB33="","",VLOOKUP(AB33,シフト記号表!$D$6:$X$47,21,FALSE))</f>
        <v/>
      </c>
      <c r="AC34" s="206" t="str">
        <f>IF(AC33="","",VLOOKUP(AC33,シフト記号表!$D$6:$X$47,21,FALSE))</f>
        <v/>
      </c>
      <c r="AD34" s="206" t="str">
        <f>IF(AD33="","",VLOOKUP(AD33,シフト記号表!$D$6:$X$47,21,FALSE))</f>
        <v/>
      </c>
      <c r="AE34" s="206" t="str">
        <f>IF(AE33="","",VLOOKUP(AE33,シフト記号表!$D$6:$X$47,21,FALSE))</f>
        <v/>
      </c>
      <c r="AF34" s="206" t="str">
        <f>IF(AF33="","",VLOOKUP(AF33,シフト記号表!$D$6:$X$47,21,FALSE))</f>
        <v/>
      </c>
      <c r="AG34" s="206" t="str">
        <f>IF(AG33="","",VLOOKUP(AG33,シフト記号表!$D$6:$X$47,21,FALSE))</f>
        <v/>
      </c>
      <c r="AH34" s="207" t="str">
        <f>IF(AH33="","",VLOOKUP(AH33,シフト記号表!$D$6:$X$47,21,FALSE))</f>
        <v/>
      </c>
      <c r="AI34" s="205" t="str">
        <f>IF(AI33="","",VLOOKUP(AI33,シフト記号表!$D$6:$X$47,21,FALSE))</f>
        <v/>
      </c>
      <c r="AJ34" s="206" t="str">
        <f>IF(AJ33="","",VLOOKUP(AJ33,シフト記号表!$D$6:$X$47,21,FALSE))</f>
        <v/>
      </c>
      <c r="AK34" s="206" t="str">
        <f>IF(AK33="","",VLOOKUP(AK33,シフト記号表!$D$6:$X$47,21,FALSE))</f>
        <v/>
      </c>
      <c r="AL34" s="206" t="str">
        <f>IF(AL33="","",VLOOKUP(AL33,シフト記号表!$D$6:$X$47,21,FALSE))</f>
        <v/>
      </c>
      <c r="AM34" s="206" t="str">
        <f>IF(AM33="","",VLOOKUP(AM33,シフト記号表!$D$6:$X$47,21,FALSE))</f>
        <v/>
      </c>
      <c r="AN34" s="206" t="str">
        <f>IF(AN33="","",VLOOKUP(AN33,シフト記号表!$D$6:$X$47,21,FALSE))</f>
        <v/>
      </c>
      <c r="AO34" s="207" t="str">
        <f>IF(AO33="","",VLOOKUP(AO33,シフト記号表!$D$6:$X$47,21,FALSE))</f>
        <v/>
      </c>
      <c r="AP34" s="205" t="str">
        <f>IF(AP33="","",VLOOKUP(AP33,シフト記号表!$D$6:$X$47,21,FALSE))</f>
        <v/>
      </c>
      <c r="AQ34" s="206" t="str">
        <f>IF(AQ33="","",VLOOKUP(AQ33,シフト記号表!$D$6:$X$47,21,FALSE))</f>
        <v/>
      </c>
      <c r="AR34" s="206" t="str">
        <f>IF(AR33="","",VLOOKUP(AR33,シフト記号表!$D$6:$X$47,21,FALSE))</f>
        <v/>
      </c>
      <c r="AS34" s="206" t="str">
        <f>IF(AS33="","",VLOOKUP(AS33,シフト記号表!$D$6:$X$47,21,FALSE))</f>
        <v/>
      </c>
      <c r="AT34" s="206" t="str">
        <f>IF(AT33="","",VLOOKUP(AT33,シフト記号表!$D$6:$X$47,21,FALSE))</f>
        <v/>
      </c>
      <c r="AU34" s="206" t="str">
        <f>IF(AU33="","",VLOOKUP(AU33,シフト記号表!$D$6:$X$47,21,FALSE))</f>
        <v/>
      </c>
      <c r="AV34" s="207" t="str">
        <f>IF(AV33="","",VLOOKUP(AV33,シフト記号表!$D$6:$X$47,21,FALSE))</f>
        <v/>
      </c>
      <c r="AW34" s="205" t="str">
        <f>IF(AW33="","",VLOOKUP(AW33,シフト記号表!$D$6:$X$47,21,FALSE))</f>
        <v/>
      </c>
      <c r="AX34" s="206" t="str">
        <f>IF(AX33="","",VLOOKUP(AX33,シフト記号表!$D$6:$X$47,21,FALSE))</f>
        <v/>
      </c>
      <c r="AY34" s="206" t="str">
        <f>IF(AY33="","",VLOOKUP(AY33,シフト記号表!$D$6:$X$47,21,FALSE))</f>
        <v/>
      </c>
      <c r="AZ34" s="269">
        <f>IF($BC$3="４週",SUM(U34:AV34),IF($BC$3="暦月",SUM(U34:AY34),""))</f>
        <v>0</v>
      </c>
      <c r="BA34" s="270"/>
      <c r="BB34" s="271">
        <f>IF($BC$3="４週",AZ34/4,IF($BC$3="暦月",(AZ34/($BC$8/7)),""))</f>
        <v>0</v>
      </c>
      <c r="BC34" s="270"/>
      <c r="BD34" s="278"/>
      <c r="BE34" s="279"/>
      <c r="BF34" s="279"/>
      <c r="BG34" s="279"/>
      <c r="BH34" s="280"/>
    </row>
    <row r="35" spans="2:60" ht="20.25" customHeight="1" x14ac:dyDescent="0.4">
      <c r="B35" s="123"/>
      <c r="C35" s="315"/>
      <c r="D35" s="316"/>
      <c r="E35" s="317"/>
      <c r="F35" s="175"/>
      <c r="G35" s="171">
        <f>C33</f>
        <v>0</v>
      </c>
      <c r="H35" s="318"/>
      <c r="I35" s="319"/>
      <c r="J35" s="320"/>
      <c r="K35" s="320"/>
      <c r="L35" s="321"/>
      <c r="M35" s="322"/>
      <c r="N35" s="323"/>
      <c r="O35" s="324"/>
      <c r="P35" s="25" t="s">
        <v>73</v>
      </c>
      <c r="Q35" s="26"/>
      <c r="R35" s="26"/>
      <c r="S35" s="18"/>
      <c r="T35" s="57"/>
      <c r="U35" s="208" t="str">
        <f>IF(U33="","",VLOOKUP(U33,シフト記号表!$D$6:$Z$47,23,FALSE))</f>
        <v/>
      </c>
      <c r="V35" s="209" t="str">
        <f>IF(V33="","",VLOOKUP(V33,シフト記号表!$D$6:$Z$47,23,FALSE))</f>
        <v/>
      </c>
      <c r="W35" s="209" t="str">
        <f>IF(W33="","",VLOOKUP(W33,シフト記号表!$D$6:$Z$47,23,FALSE))</f>
        <v/>
      </c>
      <c r="X35" s="209" t="str">
        <f>IF(X33="","",VLOOKUP(X33,シフト記号表!$D$6:$Z$47,23,FALSE))</f>
        <v/>
      </c>
      <c r="Y35" s="209" t="str">
        <f>IF(Y33="","",VLOOKUP(Y33,シフト記号表!$D$6:$Z$47,23,FALSE))</f>
        <v/>
      </c>
      <c r="Z35" s="209" t="str">
        <f>IF(Z33="","",VLOOKUP(Z33,シフト記号表!$D$6:$Z$47,23,FALSE))</f>
        <v/>
      </c>
      <c r="AA35" s="210" t="str">
        <f>IF(AA33="","",VLOOKUP(AA33,シフト記号表!$D$6:$Z$47,23,FALSE))</f>
        <v/>
      </c>
      <c r="AB35" s="208" t="str">
        <f>IF(AB33="","",VLOOKUP(AB33,シフト記号表!$D$6:$Z$47,23,FALSE))</f>
        <v/>
      </c>
      <c r="AC35" s="209" t="str">
        <f>IF(AC33="","",VLOOKUP(AC33,シフト記号表!$D$6:$Z$47,23,FALSE))</f>
        <v/>
      </c>
      <c r="AD35" s="209" t="str">
        <f>IF(AD33="","",VLOOKUP(AD33,シフト記号表!$D$6:$Z$47,23,FALSE))</f>
        <v/>
      </c>
      <c r="AE35" s="209" t="str">
        <f>IF(AE33="","",VLOOKUP(AE33,シフト記号表!$D$6:$Z$47,23,FALSE))</f>
        <v/>
      </c>
      <c r="AF35" s="209" t="str">
        <f>IF(AF33="","",VLOOKUP(AF33,シフト記号表!$D$6:$Z$47,23,FALSE))</f>
        <v/>
      </c>
      <c r="AG35" s="209" t="str">
        <f>IF(AG33="","",VLOOKUP(AG33,シフト記号表!$D$6:$Z$47,23,FALSE))</f>
        <v/>
      </c>
      <c r="AH35" s="210" t="str">
        <f>IF(AH33="","",VLOOKUP(AH33,シフト記号表!$D$6:$Z$47,23,FALSE))</f>
        <v/>
      </c>
      <c r="AI35" s="208" t="str">
        <f>IF(AI33="","",VLOOKUP(AI33,シフト記号表!$D$6:$Z$47,23,FALSE))</f>
        <v/>
      </c>
      <c r="AJ35" s="209" t="str">
        <f>IF(AJ33="","",VLOOKUP(AJ33,シフト記号表!$D$6:$Z$47,23,FALSE))</f>
        <v/>
      </c>
      <c r="AK35" s="209" t="str">
        <f>IF(AK33="","",VLOOKUP(AK33,シフト記号表!$D$6:$Z$47,23,FALSE))</f>
        <v/>
      </c>
      <c r="AL35" s="209" t="str">
        <f>IF(AL33="","",VLOOKUP(AL33,シフト記号表!$D$6:$Z$47,23,FALSE))</f>
        <v/>
      </c>
      <c r="AM35" s="209" t="str">
        <f>IF(AM33="","",VLOOKUP(AM33,シフト記号表!$D$6:$Z$47,23,FALSE))</f>
        <v/>
      </c>
      <c r="AN35" s="209" t="str">
        <f>IF(AN33="","",VLOOKUP(AN33,シフト記号表!$D$6:$Z$47,23,FALSE))</f>
        <v/>
      </c>
      <c r="AO35" s="210" t="str">
        <f>IF(AO33="","",VLOOKUP(AO33,シフト記号表!$D$6:$Z$47,23,FALSE))</f>
        <v/>
      </c>
      <c r="AP35" s="208" t="str">
        <f>IF(AP33="","",VLOOKUP(AP33,シフト記号表!$D$6:$Z$47,23,FALSE))</f>
        <v/>
      </c>
      <c r="AQ35" s="209" t="str">
        <f>IF(AQ33="","",VLOOKUP(AQ33,シフト記号表!$D$6:$Z$47,23,FALSE))</f>
        <v/>
      </c>
      <c r="AR35" s="209" t="str">
        <f>IF(AR33="","",VLOOKUP(AR33,シフト記号表!$D$6:$Z$47,23,FALSE))</f>
        <v/>
      </c>
      <c r="AS35" s="209" t="str">
        <f>IF(AS33="","",VLOOKUP(AS33,シフト記号表!$D$6:$Z$47,23,FALSE))</f>
        <v/>
      </c>
      <c r="AT35" s="209" t="str">
        <f>IF(AT33="","",VLOOKUP(AT33,シフト記号表!$D$6:$Z$47,23,FALSE))</f>
        <v/>
      </c>
      <c r="AU35" s="209" t="str">
        <f>IF(AU33="","",VLOOKUP(AU33,シフト記号表!$D$6:$Z$47,23,FALSE))</f>
        <v/>
      </c>
      <c r="AV35" s="210" t="str">
        <f>IF(AV33="","",VLOOKUP(AV33,シフト記号表!$D$6:$Z$47,23,FALSE))</f>
        <v/>
      </c>
      <c r="AW35" s="208" t="str">
        <f>IF(AW33="","",VLOOKUP(AW33,シフト記号表!$D$6:$Z$47,23,FALSE))</f>
        <v/>
      </c>
      <c r="AX35" s="209" t="str">
        <f>IF(AX33="","",VLOOKUP(AX33,シフト記号表!$D$6:$Z$47,23,FALSE))</f>
        <v/>
      </c>
      <c r="AY35" s="209" t="str">
        <f>IF(AY33="","",VLOOKUP(AY33,シフト記号表!$D$6:$Z$47,23,FALSE))</f>
        <v/>
      </c>
      <c r="AZ35" s="272">
        <f>IF($BC$3="４週",SUM(U35:AV35),IF($BC$3="暦月",SUM(U35:AY35),""))</f>
        <v>0</v>
      </c>
      <c r="BA35" s="273"/>
      <c r="BB35" s="274">
        <f>IF($BC$3="４週",AZ35/4,IF($BC$3="暦月",(AZ35/($BC$8/7)),""))</f>
        <v>0</v>
      </c>
      <c r="BC35" s="273"/>
      <c r="BD35" s="281"/>
      <c r="BE35" s="282"/>
      <c r="BF35" s="282"/>
      <c r="BG35" s="282"/>
      <c r="BH35" s="283"/>
    </row>
    <row r="36" spans="2:60" ht="20.25" customHeight="1" x14ac:dyDescent="0.4">
      <c r="B36" s="125"/>
      <c r="C36" s="284"/>
      <c r="D36" s="285"/>
      <c r="E36" s="286"/>
      <c r="F36" s="174"/>
      <c r="G36" s="170"/>
      <c r="H36" s="293"/>
      <c r="I36" s="296"/>
      <c r="J36" s="297"/>
      <c r="K36" s="297"/>
      <c r="L36" s="298"/>
      <c r="M36" s="305"/>
      <c r="N36" s="306"/>
      <c r="O36" s="307"/>
      <c r="P36" s="21" t="s">
        <v>18</v>
      </c>
      <c r="Q36" s="28"/>
      <c r="R36" s="28"/>
      <c r="S36" s="16"/>
      <c r="T36" s="58"/>
      <c r="U36" s="211"/>
      <c r="V36" s="212"/>
      <c r="W36" s="212"/>
      <c r="X36" s="212"/>
      <c r="Y36" s="212"/>
      <c r="Z36" s="212"/>
      <c r="AA36" s="213"/>
      <c r="AB36" s="211"/>
      <c r="AC36" s="212"/>
      <c r="AD36" s="212"/>
      <c r="AE36" s="212"/>
      <c r="AF36" s="212"/>
      <c r="AG36" s="212"/>
      <c r="AH36" s="213"/>
      <c r="AI36" s="211"/>
      <c r="AJ36" s="212"/>
      <c r="AK36" s="212"/>
      <c r="AL36" s="212"/>
      <c r="AM36" s="212"/>
      <c r="AN36" s="212"/>
      <c r="AO36" s="213"/>
      <c r="AP36" s="211"/>
      <c r="AQ36" s="212"/>
      <c r="AR36" s="212"/>
      <c r="AS36" s="212"/>
      <c r="AT36" s="212"/>
      <c r="AU36" s="212"/>
      <c r="AV36" s="213"/>
      <c r="AW36" s="211"/>
      <c r="AX36" s="212"/>
      <c r="AY36" s="212"/>
      <c r="AZ36" s="314"/>
      <c r="BA36" s="268"/>
      <c r="BB36" s="267"/>
      <c r="BC36" s="268"/>
      <c r="BD36" s="275"/>
      <c r="BE36" s="276"/>
      <c r="BF36" s="276"/>
      <c r="BG36" s="276"/>
      <c r="BH36" s="277"/>
    </row>
    <row r="37" spans="2:60" ht="20.25" customHeight="1" x14ac:dyDescent="0.4">
      <c r="B37" s="121">
        <f>B34+1</f>
        <v>6</v>
      </c>
      <c r="C37" s="287"/>
      <c r="D37" s="288"/>
      <c r="E37" s="289"/>
      <c r="F37" s="174">
        <f>C36</f>
        <v>0</v>
      </c>
      <c r="G37" s="170"/>
      <c r="H37" s="294"/>
      <c r="I37" s="299"/>
      <c r="J37" s="300"/>
      <c r="K37" s="300"/>
      <c r="L37" s="301"/>
      <c r="M37" s="308"/>
      <c r="N37" s="309"/>
      <c r="O37" s="310"/>
      <c r="P37" s="23" t="s">
        <v>72</v>
      </c>
      <c r="Q37" s="24"/>
      <c r="R37" s="24"/>
      <c r="S37" s="19"/>
      <c r="T37" s="53"/>
      <c r="U37" s="205" t="str">
        <f>IF(U36="","",VLOOKUP(U36,シフト記号表!$D$6:$X$47,21,FALSE))</f>
        <v/>
      </c>
      <c r="V37" s="206" t="str">
        <f>IF(V36="","",VLOOKUP(V36,シフト記号表!$D$6:$X$47,21,FALSE))</f>
        <v/>
      </c>
      <c r="W37" s="206" t="str">
        <f>IF(W36="","",VLOOKUP(W36,シフト記号表!$D$6:$X$47,21,FALSE))</f>
        <v/>
      </c>
      <c r="X37" s="206" t="str">
        <f>IF(X36="","",VLOOKUP(X36,シフト記号表!$D$6:$X$47,21,FALSE))</f>
        <v/>
      </c>
      <c r="Y37" s="206" t="str">
        <f>IF(Y36="","",VLOOKUP(Y36,シフト記号表!$D$6:$X$47,21,FALSE))</f>
        <v/>
      </c>
      <c r="Z37" s="206" t="str">
        <f>IF(Z36="","",VLOOKUP(Z36,シフト記号表!$D$6:$X$47,21,FALSE))</f>
        <v/>
      </c>
      <c r="AA37" s="207" t="str">
        <f>IF(AA36="","",VLOOKUP(AA36,シフト記号表!$D$6:$X$47,21,FALSE))</f>
        <v/>
      </c>
      <c r="AB37" s="205" t="str">
        <f>IF(AB36="","",VLOOKUP(AB36,シフト記号表!$D$6:$X$47,21,FALSE))</f>
        <v/>
      </c>
      <c r="AC37" s="206" t="str">
        <f>IF(AC36="","",VLOOKUP(AC36,シフト記号表!$D$6:$X$47,21,FALSE))</f>
        <v/>
      </c>
      <c r="AD37" s="206" t="str">
        <f>IF(AD36="","",VLOOKUP(AD36,シフト記号表!$D$6:$X$47,21,FALSE))</f>
        <v/>
      </c>
      <c r="AE37" s="206" t="str">
        <f>IF(AE36="","",VLOOKUP(AE36,シフト記号表!$D$6:$X$47,21,FALSE))</f>
        <v/>
      </c>
      <c r="AF37" s="206" t="str">
        <f>IF(AF36="","",VLOOKUP(AF36,シフト記号表!$D$6:$X$47,21,FALSE))</f>
        <v/>
      </c>
      <c r="AG37" s="206" t="str">
        <f>IF(AG36="","",VLOOKUP(AG36,シフト記号表!$D$6:$X$47,21,FALSE))</f>
        <v/>
      </c>
      <c r="AH37" s="207" t="str">
        <f>IF(AH36="","",VLOOKUP(AH36,シフト記号表!$D$6:$X$47,21,FALSE))</f>
        <v/>
      </c>
      <c r="AI37" s="205" t="str">
        <f>IF(AI36="","",VLOOKUP(AI36,シフト記号表!$D$6:$X$47,21,FALSE))</f>
        <v/>
      </c>
      <c r="AJ37" s="206" t="str">
        <f>IF(AJ36="","",VLOOKUP(AJ36,シフト記号表!$D$6:$X$47,21,FALSE))</f>
        <v/>
      </c>
      <c r="AK37" s="206" t="str">
        <f>IF(AK36="","",VLOOKUP(AK36,シフト記号表!$D$6:$X$47,21,FALSE))</f>
        <v/>
      </c>
      <c r="AL37" s="206" t="str">
        <f>IF(AL36="","",VLOOKUP(AL36,シフト記号表!$D$6:$X$47,21,FALSE))</f>
        <v/>
      </c>
      <c r="AM37" s="206" t="str">
        <f>IF(AM36="","",VLOOKUP(AM36,シフト記号表!$D$6:$X$47,21,FALSE))</f>
        <v/>
      </c>
      <c r="AN37" s="206" t="str">
        <f>IF(AN36="","",VLOOKUP(AN36,シフト記号表!$D$6:$X$47,21,FALSE))</f>
        <v/>
      </c>
      <c r="AO37" s="207" t="str">
        <f>IF(AO36="","",VLOOKUP(AO36,シフト記号表!$D$6:$X$47,21,FALSE))</f>
        <v/>
      </c>
      <c r="AP37" s="205" t="str">
        <f>IF(AP36="","",VLOOKUP(AP36,シフト記号表!$D$6:$X$47,21,FALSE))</f>
        <v/>
      </c>
      <c r="AQ37" s="206" t="str">
        <f>IF(AQ36="","",VLOOKUP(AQ36,シフト記号表!$D$6:$X$47,21,FALSE))</f>
        <v/>
      </c>
      <c r="AR37" s="206" t="str">
        <f>IF(AR36="","",VLOOKUP(AR36,シフト記号表!$D$6:$X$47,21,FALSE))</f>
        <v/>
      </c>
      <c r="AS37" s="206" t="str">
        <f>IF(AS36="","",VLOOKUP(AS36,シフト記号表!$D$6:$X$47,21,FALSE))</f>
        <v/>
      </c>
      <c r="AT37" s="206" t="str">
        <f>IF(AT36="","",VLOOKUP(AT36,シフト記号表!$D$6:$X$47,21,FALSE))</f>
        <v/>
      </c>
      <c r="AU37" s="206" t="str">
        <f>IF(AU36="","",VLOOKUP(AU36,シフト記号表!$D$6:$X$47,21,FALSE))</f>
        <v/>
      </c>
      <c r="AV37" s="207" t="str">
        <f>IF(AV36="","",VLOOKUP(AV36,シフト記号表!$D$6:$X$47,21,FALSE))</f>
        <v/>
      </c>
      <c r="AW37" s="205" t="str">
        <f>IF(AW36="","",VLOOKUP(AW36,シフト記号表!$D$6:$X$47,21,FALSE))</f>
        <v/>
      </c>
      <c r="AX37" s="206" t="str">
        <f>IF(AX36="","",VLOOKUP(AX36,シフト記号表!$D$6:$X$47,21,FALSE))</f>
        <v/>
      </c>
      <c r="AY37" s="206" t="str">
        <f>IF(AY36="","",VLOOKUP(AY36,シフト記号表!$D$6:$X$47,21,FALSE))</f>
        <v/>
      </c>
      <c r="AZ37" s="269">
        <f>IF($BC$3="４週",SUM(U37:AV37),IF($BC$3="暦月",SUM(U37:AY37),""))</f>
        <v>0</v>
      </c>
      <c r="BA37" s="270"/>
      <c r="BB37" s="271">
        <f>IF($BC$3="４週",AZ37/4,IF($BC$3="暦月",(AZ37/($BC$8/7)),""))</f>
        <v>0</v>
      </c>
      <c r="BC37" s="270"/>
      <c r="BD37" s="278"/>
      <c r="BE37" s="279"/>
      <c r="BF37" s="279"/>
      <c r="BG37" s="279"/>
      <c r="BH37" s="280"/>
    </row>
    <row r="38" spans="2:60" ht="20.25" customHeight="1" x14ac:dyDescent="0.4">
      <c r="B38" s="123"/>
      <c r="C38" s="315"/>
      <c r="D38" s="316"/>
      <c r="E38" s="317"/>
      <c r="F38" s="175"/>
      <c r="G38" s="171">
        <f>C36</f>
        <v>0</v>
      </c>
      <c r="H38" s="318"/>
      <c r="I38" s="319"/>
      <c r="J38" s="320"/>
      <c r="K38" s="320"/>
      <c r="L38" s="321"/>
      <c r="M38" s="322"/>
      <c r="N38" s="323"/>
      <c r="O38" s="324"/>
      <c r="P38" s="25" t="s">
        <v>73</v>
      </c>
      <c r="Q38" s="29"/>
      <c r="R38" s="29"/>
      <c r="S38" s="17"/>
      <c r="T38" s="54"/>
      <c r="U38" s="208" t="str">
        <f>IF(U36="","",VLOOKUP(U36,シフト記号表!$D$6:$Z$47,23,FALSE))</f>
        <v/>
      </c>
      <c r="V38" s="209" t="str">
        <f>IF(V36="","",VLOOKUP(V36,シフト記号表!$D$6:$Z$47,23,FALSE))</f>
        <v/>
      </c>
      <c r="W38" s="209" t="str">
        <f>IF(W36="","",VLOOKUP(W36,シフト記号表!$D$6:$Z$47,23,FALSE))</f>
        <v/>
      </c>
      <c r="X38" s="209" t="str">
        <f>IF(X36="","",VLOOKUP(X36,シフト記号表!$D$6:$Z$47,23,FALSE))</f>
        <v/>
      </c>
      <c r="Y38" s="209" t="str">
        <f>IF(Y36="","",VLOOKUP(Y36,シフト記号表!$D$6:$Z$47,23,FALSE))</f>
        <v/>
      </c>
      <c r="Z38" s="209" t="str">
        <f>IF(Z36="","",VLOOKUP(Z36,シフト記号表!$D$6:$Z$47,23,FALSE))</f>
        <v/>
      </c>
      <c r="AA38" s="210" t="str">
        <f>IF(AA36="","",VLOOKUP(AA36,シフト記号表!$D$6:$Z$47,23,FALSE))</f>
        <v/>
      </c>
      <c r="AB38" s="208" t="str">
        <f>IF(AB36="","",VLOOKUP(AB36,シフト記号表!$D$6:$Z$47,23,FALSE))</f>
        <v/>
      </c>
      <c r="AC38" s="209" t="str">
        <f>IF(AC36="","",VLOOKUP(AC36,シフト記号表!$D$6:$Z$47,23,FALSE))</f>
        <v/>
      </c>
      <c r="AD38" s="209" t="str">
        <f>IF(AD36="","",VLOOKUP(AD36,シフト記号表!$D$6:$Z$47,23,FALSE))</f>
        <v/>
      </c>
      <c r="AE38" s="209" t="str">
        <f>IF(AE36="","",VLOOKUP(AE36,シフト記号表!$D$6:$Z$47,23,FALSE))</f>
        <v/>
      </c>
      <c r="AF38" s="209" t="str">
        <f>IF(AF36="","",VLOOKUP(AF36,シフト記号表!$D$6:$Z$47,23,FALSE))</f>
        <v/>
      </c>
      <c r="AG38" s="209" t="str">
        <f>IF(AG36="","",VLOOKUP(AG36,シフト記号表!$D$6:$Z$47,23,FALSE))</f>
        <v/>
      </c>
      <c r="AH38" s="210" t="str">
        <f>IF(AH36="","",VLOOKUP(AH36,シフト記号表!$D$6:$Z$47,23,FALSE))</f>
        <v/>
      </c>
      <c r="AI38" s="208" t="str">
        <f>IF(AI36="","",VLOOKUP(AI36,シフト記号表!$D$6:$Z$47,23,FALSE))</f>
        <v/>
      </c>
      <c r="AJ38" s="209" t="str">
        <f>IF(AJ36="","",VLOOKUP(AJ36,シフト記号表!$D$6:$Z$47,23,FALSE))</f>
        <v/>
      </c>
      <c r="AK38" s="209" t="str">
        <f>IF(AK36="","",VLOOKUP(AK36,シフト記号表!$D$6:$Z$47,23,FALSE))</f>
        <v/>
      </c>
      <c r="AL38" s="209" t="str">
        <f>IF(AL36="","",VLOOKUP(AL36,シフト記号表!$D$6:$Z$47,23,FALSE))</f>
        <v/>
      </c>
      <c r="AM38" s="209" t="str">
        <f>IF(AM36="","",VLOOKUP(AM36,シフト記号表!$D$6:$Z$47,23,FALSE))</f>
        <v/>
      </c>
      <c r="AN38" s="209" t="str">
        <f>IF(AN36="","",VLOOKUP(AN36,シフト記号表!$D$6:$Z$47,23,FALSE))</f>
        <v/>
      </c>
      <c r="AO38" s="210" t="str">
        <f>IF(AO36="","",VLOOKUP(AO36,シフト記号表!$D$6:$Z$47,23,FALSE))</f>
        <v/>
      </c>
      <c r="AP38" s="208" t="str">
        <f>IF(AP36="","",VLOOKUP(AP36,シフト記号表!$D$6:$Z$47,23,FALSE))</f>
        <v/>
      </c>
      <c r="AQ38" s="209" t="str">
        <f>IF(AQ36="","",VLOOKUP(AQ36,シフト記号表!$D$6:$Z$47,23,FALSE))</f>
        <v/>
      </c>
      <c r="AR38" s="209" t="str">
        <f>IF(AR36="","",VLOOKUP(AR36,シフト記号表!$D$6:$Z$47,23,FALSE))</f>
        <v/>
      </c>
      <c r="AS38" s="209" t="str">
        <f>IF(AS36="","",VLOOKUP(AS36,シフト記号表!$D$6:$Z$47,23,FALSE))</f>
        <v/>
      </c>
      <c r="AT38" s="209" t="str">
        <f>IF(AT36="","",VLOOKUP(AT36,シフト記号表!$D$6:$Z$47,23,FALSE))</f>
        <v/>
      </c>
      <c r="AU38" s="209" t="str">
        <f>IF(AU36="","",VLOOKUP(AU36,シフト記号表!$D$6:$Z$47,23,FALSE))</f>
        <v/>
      </c>
      <c r="AV38" s="210" t="str">
        <f>IF(AV36="","",VLOOKUP(AV36,シフト記号表!$D$6:$Z$47,23,FALSE))</f>
        <v/>
      </c>
      <c r="AW38" s="208" t="str">
        <f>IF(AW36="","",VLOOKUP(AW36,シフト記号表!$D$6:$Z$47,23,FALSE))</f>
        <v/>
      </c>
      <c r="AX38" s="209" t="str">
        <f>IF(AX36="","",VLOOKUP(AX36,シフト記号表!$D$6:$Z$47,23,FALSE))</f>
        <v/>
      </c>
      <c r="AY38" s="209" t="str">
        <f>IF(AY36="","",VLOOKUP(AY36,シフト記号表!$D$6:$Z$47,23,FALSE))</f>
        <v/>
      </c>
      <c r="AZ38" s="272">
        <f>IF($BC$3="４週",SUM(U38:AV38),IF($BC$3="暦月",SUM(U38:AY38),""))</f>
        <v>0</v>
      </c>
      <c r="BA38" s="273"/>
      <c r="BB38" s="274">
        <f>IF($BC$3="４週",AZ38/4,IF($BC$3="暦月",(AZ38/($BC$8/7)),""))</f>
        <v>0</v>
      </c>
      <c r="BC38" s="273"/>
      <c r="BD38" s="281"/>
      <c r="BE38" s="282"/>
      <c r="BF38" s="282"/>
      <c r="BG38" s="282"/>
      <c r="BH38" s="283"/>
    </row>
    <row r="39" spans="2:60" ht="20.25" customHeight="1" x14ac:dyDescent="0.4">
      <c r="B39" s="125"/>
      <c r="C39" s="284"/>
      <c r="D39" s="285"/>
      <c r="E39" s="286"/>
      <c r="F39" s="174"/>
      <c r="G39" s="170"/>
      <c r="H39" s="293"/>
      <c r="I39" s="296"/>
      <c r="J39" s="297"/>
      <c r="K39" s="297"/>
      <c r="L39" s="298"/>
      <c r="M39" s="305"/>
      <c r="N39" s="306"/>
      <c r="O39" s="307"/>
      <c r="P39" s="21" t="s">
        <v>18</v>
      </c>
      <c r="Q39" s="27"/>
      <c r="R39" s="27"/>
      <c r="S39" s="15"/>
      <c r="T39" s="55"/>
      <c r="U39" s="211"/>
      <c r="V39" s="212"/>
      <c r="W39" s="212"/>
      <c r="X39" s="212"/>
      <c r="Y39" s="212"/>
      <c r="Z39" s="212"/>
      <c r="AA39" s="213"/>
      <c r="AB39" s="211"/>
      <c r="AC39" s="212"/>
      <c r="AD39" s="212"/>
      <c r="AE39" s="212"/>
      <c r="AF39" s="212"/>
      <c r="AG39" s="212"/>
      <c r="AH39" s="213"/>
      <c r="AI39" s="211"/>
      <c r="AJ39" s="212"/>
      <c r="AK39" s="212"/>
      <c r="AL39" s="212"/>
      <c r="AM39" s="212"/>
      <c r="AN39" s="212"/>
      <c r="AO39" s="213"/>
      <c r="AP39" s="211"/>
      <c r="AQ39" s="212"/>
      <c r="AR39" s="212"/>
      <c r="AS39" s="212"/>
      <c r="AT39" s="212"/>
      <c r="AU39" s="212"/>
      <c r="AV39" s="213"/>
      <c r="AW39" s="211"/>
      <c r="AX39" s="212"/>
      <c r="AY39" s="212"/>
      <c r="AZ39" s="314"/>
      <c r="BA39" s="268"/>
      <c r="BB39" s="267"/>
      <c r="BC39" s="268"/>
      <c r="BD39" s="275"/>
      <c r="BE39" s="276"/>
      <c r="BF39" s="276"/>
      <c r="BG39" s="276"/>
      <c r="BH39" s="277"/>
    </row>
    <row r="40" spans="2:60" ht="20.25" customHeight="1" x14ac:dyDescent="0.4">
      <c r="B40" s="121">
        <f>B37+1</f>
        <v>7</v>
      </c>
      <c r="C40" s="287"/>
      <c r="D40" s="288"/>
      <c r="E40" s="289"/>
      <c r="F40" s="174">
        <f>C39</f>
        <v>0</v>
      </c>
      <c r="G40" s="170"/>
      <c r="H40" s="294"/>
      <c r="I40" s="299"/>
      <c r="J40" s="300"/>
      <c r="K40" s="300"/>
      <c r="L40" s="301"/>
      <c r="M40" s="308"/>
      <c r="N40" s="309"/>
      <c r="O40" s="310"/>
      <c r="P40" s="23" t="s">
        <v>72</v>
      </c>
      <c r="Q40" s="24"/>
      <c r="R40" s="24"/>
      <c r="S40" s="19"/>
      <c r="T40" s="53"/>
      <c r="U40" s="205" t="str">
        <f>IF(U39="","",VLOOKUP(U39,シフト記号表!$D$6:$X$47,21,FALSE))</f>
        <v/>
      </c>
      <c r="V40" s="206" t="str">
        <f>IF(V39="","",VLOOKUP(V39,シフト記号表!$D$6:$X$47,21,FALSE))</f>
        <v/>
      </c>
      <c r="W40" s="206" t="str">
        <f>IF(W39="","",VLOOKUP(W39,シフト記号表!$D$6:$X$47,21,FALSE))</f>
        <v/>
      </c>
      <c r="X40" s="206" t="str">
        <f>IF(X39="","",VLOOKUP(X39,シフト記号表!$D$6:$X$47,21,FALSE))</f>
        <v/>
      </c>
      <c r="Y40" s="206" t="str">
        <f>IF(Y39="","",VLOOKUP(Y39,シフト記号表!$D$6:$X$47,21,FALSE))</f>
        <v/>
      </c>
      <c r="Z40" s="206" t="str">
        <f>IF(Z39="","",VLOOKUP(Z39,シフト記号表!$D$6:$X$47,21,FALSE))</f>
        <v/>
      </c>
      <c r="AA40" s="207" t="str">
        <f>IF(AA39="","",VLOOKUP(AA39,シフト記号表!$D$6:$X$47,21,FALSE))</f>
        <v/>
      </c>
      <c r="AB40" s="205" t="str">
        <f>IF(AB39="","",VLOOKUP(AB39,シフト記号表!$D$6:$X$47,21,FALSE))</f>
        <v/>
      </c>
      <c r="AC40" s="206" t="str">
        <f>IF(AC39="","",VLOOKUP(AC39,シフト記号表!$D$6:$X$47,21,FALSE))</f>
        <v/>
      </c>
      <c r="AD40" s="206" t="str">
        <f>IF(AD39="","",VLOOKUP(AD39,シフト記号表!$D$6:$X$47,21,FALSE))</f>
        <v/>
      </c>
      <c r="AE40" s="206" t="str">
        <f>IF(AE39="","",VLOOKUP(AE39,シフト記号表!$D$6:$X$47,21,FALSE))</f>
        <v/>
      </c>
      <c r="AF40" s="206" t="str">
        <f>IF(AF39="","",VLOOKUP(AF39,シフト記号表!$D$6:$X$47,21,FALSE))</f>
        <v/>
      </c>
      <c r="AG40" s="206" t="str">
        <f>IF(AG39="","",VLOOKUP(AG39,シフト記号表!$D$6:$X$47,21,FALSE))</f>
        <v/>
      </c>
      <c r="AH40" s="207" t="str">
        <f>IF(AH39="","",VLOOKUP(AH39,シフト記号表!$D$6:$X$47,21,FALSE))</f>
        <v/>
      </c>
      <c r="AI40" s="205" t="str">
        <f>IF(AI39="","",VLOOKUP(AI39,シフト記号表!$D$6:$X$47,21,FALSE))</f>
        <v/>
      </c>
      <c r="AJ40" s="206" t="str">
        <f>IF(AJ39="","",VLOOKUP(AJ39,シフト記号表!$D$6:$X$47,21,FALSE))</f>
        <v/>
      </c>
      <c r="AK40" s="206" t="str">
        <f>IF(AK39="","",VLOOKUP(AK39,シフト記号表!$D$6:$X$47,21,FALSE))</f>
        <v/>
      </c>
      <c r="AL40" s="206" t="str">
        <f>IF(AL39="","",VLOOKUP(AL39,シフト記号表!$D$6:$X$47,21,FALSE))</f>
        <v/>
      </c>
      <c r="AM40" s="206" t="str">
        <f>IF(AM39="","",VLOOKUP(AM39,シフト記号表!$D$6:$X$47,21,FALSE))</f>
        <v/>
      </c>
      <c r="AN40" s="206" t="str">
        <f>IF(AN39="","",VLOOKUP(AN39,シフト記号表!$D$6:$X$47,21,FALSE))</f>
        <v/>
      </c>
      <c r="AO40" s="207" t="str">
        <f>IF(AO39="","",VLOOKUP(AO39,シフト記号表!$D$6:$X$47,21,FALSE))</f>
        <v/>
      </c>
      <c r="AP40" s="205" t="str">
        <f>IF(AP39="","",VLOOKUP(AP39,シフト記号表!$D$6:$X$47,21,FALSE))</f>
        <v/>
      </c>
      <c r="AQ40" s="206" t="str">
        <f>IF(AQ39="","",VLOOKUP(AQ39,シフト記号表!$D$6:$X$47,21,FALSE))</f>
        <v/>
      </c>
      <c r="AR40" s="206" t="str">
        <f>IF(AR39="","",VLOOKUP(AR39,シフト記号表!$D$6:$X$47,21,FALSE))</f>
        <v/>
      </c>
      <c r="AS40" s="206" t="str">
        <f>IF(AS39="","",VLOOKUP(AS39,シフト記号表!$D$6:$X$47,21,FALSE))</f>
        <v/>
      </c>
      <c r="AT40" s="206" t="str">
        <f>IF(AT39="","",VLOOKUP(AT39,シフト記号表!$D$6:$X$47,21,FALSE))</f>
        <v/>
      </c>
      <c r="AU40" s="206" t="str">
        <f>IF(AU39="","",VLOOKUP(AU39,シフト記号表!$D$6:$X$47,21,FALSE))</f>
        <v/>
      </c>
      <c r="AV40" s="207" t="str">
        <f>IF(AV39="","",VLOOKUP(AV39,シフト記号表!$D$6:$X$47,21,FALSE))</f>
        <v/>
      </c>
      <c r="AW40" s="205" t="str">
        <f>IF(AW39="","",VLOOKUP(AW39,シフト記号表!$D$6:$X$47,21,FALSE))</f>
        <v/>
      </c>
      <c r="AX40" s="206" t="str">
        <f>IF(AX39="","",VLOOKUP(AX39,シフト記号表!$D$6:$X$47,21,FALSE))</f>
        <v/>
      </c>
      <c r="AY40" s="206" t="str">
        <f>IF(AY39="","",VLOOKUP(AY39,シフト記号表!$D$6:$X$47,21,FALSE))</f>
        <v/>
      </c>
      <c r="AZ40" s="269">
        <f>IF($BC$3="４週",SUM(U40:AV40),IF($BC$3="暦月",SUM(U40:AY40),""))</f>
        <v>0</v>
      </c>
      <c r="BA40" s="270"/>
      <c r="BB40" s="271">
        <f>IF($BC$3="４週",AZ40/4,IF($BC$3="暦月",(AZ40/($BC$8/7)),""))</f>
        <v>0</v>
      </c>
      <c r="BC40" s="270"/>
      <c r="BD40" s="278"/>
      <c r="BE40" s="279"/>
      <c r="BF40" s="279"/>
      <c r="BG40" s="279"/>
      <c r="BH40" s="280"/>
    </row>
    <row r="41" spans="2:60" ht="20.25" customHeight="1" x14ac:dyDescent="0.4">
      <c r="B41" s="123"/>
      <c r="C41" s="315"/>
      <c r="D41" s="316"/>
      <c r="E41" s="317"/>
      <c r="F41" s="175"/>
      <c r="G41" s="171">
        <f>C39</f>
        <v>0</v>
      </c>
      <c r="H41" s="318"/>
      <c r="I41" s="319"/>
      <c r="J41" s="320"/>
      <c r="K41" s="320"/>
      <c r="L41" s="321"/>
      <c r="M41" s="322"/>
      <c r="N41" s="323"/>
      <c r="O41" s="324"/>
      <c r="P41" s="25" t="s">
        <v>73</v>
      </c>
      <c r="Q41" s="28"/>
      <c r="R41" s="28"/>
      <c r="S41" s="16"/>
      <c r="T41" s="56"/>
      <c r="U41" s="208" t="str">
        <f>IF(U39="","",VLOOKUP(U39,シフト記号表!$D$6:$Z$47,23,FALSE))</f>
        <v/>
      </c>
      <c r="V41" s="209" t="str">
        <f>IF(V39="","",VLOOKUP(V39,シフト記号表!$D$6:$Z$47,23,FALSE))</f>
        <v/>
      </c>
      <c r="W41" s="209" t="str">
        <f>IF(W39="","",VLOOKUP(W39,シフト記号表!$D$6:$Z$47,23,FALSE))</f>
        <v/>
      </c>
      <c r="X41" s="209" t="str">
        <f>IF(X39="","",VLOOKUP(X39,シフト記号表!$D$6:$Z$47,23,FALSE))</f>
        <v/>
      </c>
      <c r="Y41" s="209" t="str">
        <f>IF(Y39="","",VLOOKUP(Y39,シフト記号表!$D$6:$Z$47,23,FALSE))</f>
        <v/>
      </c>
      <c r="Z41" s="209" t="str">
        <f>IF(Z39="","",VLOOKUP(Z39,シフト記号表!$D$6:$Z$47,23,FALSE))</f>
        <v/>
      </c>
      <c r="AA41" s="210" t="str">
        <f>IF(AA39="","",VLOOKUP(AA39,シフト記号表!$D$6:$Z$47,23,FALSE))</f>
        <v/>
      </c>
      <c r="AB41" s="208" t="str">
        <f>IF(AB39="","",VLOOKUP(AB39,シフト記号表!$D$6:$Z$47,23,FALSE))</f>
        <v/>
      </c>
      <c r="AC41" s="209" t="str">
        <f>IF(AC39="","",VLOOKUP(AC39,シフト記号表!$D$6:$Z$47,23,FALSE))</f>
        <v/>
      </c>
      <c r="AD41" s="209" t="str">
        <f>IF(AD39="","",VLOOKUP(AD39,シフト記号表!$D$6:$Z$47,23,FALSE))</f>
        <v/>
      </c>
      <c r="AE41" s="209" t="str">
        <f>IF(AE39="","",VLOOKUP(AE39,シフト記号表!$D$6:$Z$47,23,FALSE))</f>
        <v/>
      </c>
      <c r="AF41" s="209" t="str">
        <f>IF(AF39="","",VLOOKUP(AF39,シフト記号表!$D$6:$Z$47,23,FALSE))</f>
        <v/>
      </c>
      <c r="AG41" s="209" t="str">
        <f>IF(AG39="","",VLOOKUP(AG39,シフト記号表!$D$6:$Z$47,23,FALSE))</f>
        <v/>
      </c>
      <c r="AH41" s="210" t="str">
        <f>IF(AH39="","",VLOOKUP(AH39,シフト記号表!$D$6:$Z$47,23,FALSE))</f>
        <v/>
      </c>
      <c r="AI41" s="208" t="str">
        <f>IF(AI39="","",VLOOKUP(AI39,シフト記号表!$D$6:$Z$47,23,FALSE))</f>
        <v/>
      </c>
      <c r="AJ41" s="209" t="str">
        <f>IF(AJ39="","",VLOOKUP(AJ39,シフト記号表!$D$6:$Z$47,23,FALSE))</f>
        <v/>
      </c>
      <c r="AK41" s="209" t="str">
        <f>IF(AK39="","",VLOOKUP(AK39,シフト記号表!$D$6:$Z$47,23,FALSE))</f>
        <v/>
      </c>
      <c r="AL41" s="209" t="str">
        <f>IF(AL39="","",VLOOKUP(AL39,シフト記号表!$D$6:$Z$47,23,FALSE))</f>
        <v/>
      </c>
      <c r="AM41" s="209" t="str">
        <f>IF(AM39="","",VLOOKUP(AM39,シフト記号表!$D$6:$Z$47,23,FALSE))</f>
        <v/>
      </c>
      <c r="AN41" s="209" t="str">
        <f>IF(AN39="","",VLOOKUP(AN39,シフト記号表!$D$6:$Z$47,23,FALSE))</f>
        <v/>
      </c>
      <c r="AO41" s="210" t="str">
        <f>IF(AO39="","",VLOOKUP(AO39,シフト記号表!$D$6:$Z$47,23,FALSE))</f>
        <v/>
      </c>
      <c r="AP41" s="208" t="str">
        <f>IF(AP39="","",VLOOKUP(AP39,シフト記号表!$D$6:$Z$47,23,FALSE))</f>
        <v/>
      </c>
      <c r="AQ41" s="209" t="str">
        <f>IF(AQ39="","",VLOOKUP(AQ39,シフト記号表!$D$6:$Z$47,23,FALSE))</f>
        <v/>
      </c>
      <c r="AR41" s="209" t="str">
        <f>IF(AR39="","",VLOOKUP(AR39,シフト記号表!$D$6:$Z$47,23,FALSE))</f>
        <v/>
      </c>
      <c r="AS41" s="209" t="str">
        <f>IF(AS39="","",VLOOKUP(AS39,シフト記号表!$D$6:$Z$47,23,FALSE))</f>
        <v/>
      </c>
      <c r="AT41" s="209" t="str">
        <f>IF(AT39="","",VLOOKUP(AT39,シフト記号表!$D$6:$Z$47,23,FALSE))</f>
        <v/>
      </c>
      <c r="AU41" s="209" t="str">
        <f>IF(AU39="","",VLOOKUP(AU39,シフト記号表!$D$6:$Z$47,23,FALSE))</f>
        <v/>
      </c>
      <c r="AV41" s="210" t="str">
        <f>IF(AV39="","",VLOOKUP(AV39,シフト記号表!$D$6:$Z$47,23,FALSE))</f>
        <v/>
      </c>
      <c r="AW41" s="208" t="str">
        <f>IF(AW39="","",VLOOKUP(AW39,シフト記号表!$D$6:$Z$47,23,FALSE))</f>
        <v/>
      </c>
      <c r="AX41" s="209" t="str">
        <f>IF(AX39="","",VLOOKUP(AX39,シフト記号表!$D$6:$Z$47,23,FALSE))</f>
        <v/>
      </c>
      <c r="AY41" s="209" t="str">
        <f>IF(AY39="","",VLOOKUP(AY39,シフト記号表!$D$6:$Z$47,23,FALSE))</f>
        <v/>
      </c>
      <c r="AZ41" s="272">
        <f>IF($BC$3="４週",SUM(U41:AV41),IF($BC$3="暦月",SUM(U41:AY41),""))</f>
        <v>0</v>
      </c>
      <c r="BA41" s="273"/>
      <c r="BB41" s="274">
        <f>IF($BC$3="４週",AZ41/4,IF($BC$3="暦月",(AZ41/($BC$8/7)),""))</f>
        <v>0</v>
      </c>
      <c r="BC41" s="273"/>
      <c r="BD41" s="281"/>
      <c r="BE41" s="282"/>
      <c r="BF41" s="282"/>
      <c r="BG41" s="282"/>
      <c r="BH41" s="283"/>
    </row>
    <row r="42" spans="2:60" ht="20.25" customHeight="1" x14ac:dyDescent="0.4">
      <c r="B42" s="125"/>
      <c r="C42" s="284"/>
      <c r="D42" s="285"/>
      <c r="E42" s="286"/>
      <c r="F42" s="174"/>
      <c r="G42" s="170"/>
      <c r="H42" s="293"/>
      <c r="I42" s="296"/>
      <c r="J42" s="297"/>
      <c r="K42" s="297"/>
      <c r="L42" s="298"/>
      <c r="M42" s="305"/>
      <c r="N42" s="306"/>
      <c r="O42" s="307"/>
      <c r="P42" s="21" t="s">
        <v>18</v>
      </c>
      <c r="Q42" s="27"/>
      <c r="R42" s="27"/>
      <c r="S42" s="15"/>
      <c r="T42" s="55"/>
      <c r="U42" s="211"/>
      <c r="V42" s="212"/>
      <c r="W42" s="212"/>
      <c r="X42" s="212"/>
      <c r="Y42" s="212"/>
      <c r="Z42" s="212"/>
      <c r="AA42" s="213"/>
      <c r="AB42" s="211"/>
      <c r="AC42" s="212"/>
      <c r="AD42" s="212"/>
      <c r="AE42" s="212"/>
      <c r="AF42" s="212"/>
      <c r="AG42" s="212"/>
      <c r="AH42" s="213"/>
      <c r="AI42" s="211"/>
      <c r="AJ42" s="212"/>
      <c r="AK42" s="212"/>
      <c r="AL42" s="212"/>
      <c r="AM42" s="212"/>
      <c r="AN42" s="212"/>
      <c r="AO42" s="213"/>
      <c r="AP42" s="211"/>
      <c r="AQ42" s="212"/>
      <c r="AR42" s="212"/>
      <c r="AS42" s="212"/>
      <c r="AT42" s="212"/>
      <c r="AU42" s="212"/>
      <c r="AV42" s="213"/>
      <c r="AW42" s="211"/>
      <c r="AX42" s="212"/>
      <c r="AY42" s="212"/>
      <c r="AZ42" s="314"/>
      <c r="BA42" s="268"/>
      <c r="BB42" s="267"/>
      <c r="BC42" s="268"/>
      <c r="BD42" s="275"/>
      <c r="BE42" s="276"/>
      <c r="BF42" s="276"/>
      <c r="BG42" s="276"/>
      <c r="BH42" s="277"/>
    </row>
    <row r="43" spans="2:60" ht="20.25" customHeight="1" x14ac:dyDescent="0.4">
      <c r="B43" s="121">
        <f>B40+1</f>
        <v>8</v>
      </c>
      <c r="C43" s="287"/>
      <c r="D43" s="288"/>
      <c r="E43" s="289"/>
      <c r="F43" s="174">
        <f>C42</f>
        <v>0</v>
      </c>
      <c r="G43" s="170"/>
      <c r="H43" s="294"/>
      <c r="I43" s="299"/>
      <c r="J43" s="300"/>
      <c r="K43" s="300"/>
      <c r="L43" s="301"/>
      <c r="M43" s="308"/>
      <c r="N43" s="309"/>
      <c r="O43" s="310"/>
      <c r="P43" s="23" t="s">
        <v>72</v>
      </c>
      <c r="Q43" s="24"/>
      <c r="R43" s="24"/>
      <c r="S43" s="19"/>
      <c r="T43" s="53"/>
      <c r="U43" s="205" t="str">
        <f>IF(U42="","",VLOOKUP(U42,シフト記号表!$D$6:$X$47,21,FALSE))</f>
        <v/>
      </c>
      <c r="V43" s="206" t="str">
        <f>IF(V42="","",VLOOKUP(V42,シフト記号表!$D$6:$X$47,21,FALSE))</f>
        <v/>
      </c>
      <c r="W43" s="206" t="str">
        <f>IF(W42="","",VLOOKUP(W42,シフト記号表!$D$6:$X$47,21,FALSE))</f>
        <v/>
      </c>
      <c r="X43" s="206" t="str">
        <f>IF(X42="","",VLOOKUP(X42,シフト記号表!$D$6:$X$47,21,FALSE))</f>
        <v/>
      </c>
      <c r="Y43" s="206" t="str">
        <f>IF(Y42="","",VLOOKUP(Y42,シフト記号表!$D$6:$X$47,21,FALSE))</f>
        <v/>
      </c>
      <c r="Z43" s="206" t="str">
        <f>IF(Z42="","",VLOOKUP(Z42,シフト記号表!$D$6:$X$47,21,FALSE))</f>
        <v/>
      </c>
      <c r="AA43" s="207" t="str">
        <f>IF(AA42="","",VLOOKUP(AA42,シフト記号表!$D$6:$X$47,21,FALSE))</f>
        <v/>
      </c>
      <c r="AB43" s="205" t="str">
        <f>IF(AB42="","",VLOOKUP(AB42,シフト記号表!$D$6:$X$47,21,FALSE))</f>
        <v/>
      </c>
      <c r="AC43" s="206" t="str">
        <f>IF(AC42="","",VLOOKUP(AC42,シフト記号表!$D$6:$X$47,21,FALSE))</f>
        <v/>
      </c>
      <c r="AD43" s="206" t="str">
        <f>IF(AD42="","",VLOOKUP(AD42,シフト記号表!$D$6:$X$47,21,FALSE))</f>
        <v/>
      </c>
      <c r="AE43" s="206" t="str">
        <f>IF(AE42="","",VLOOKUP(AE42,シフト記号表!$D$6:$X$47,21,FALSE))</f>
        <v/>
      </c>
      <c r="AF43" s="206" t="str">
        <f>IF(AF42="","",VLOOKUP(AF42,シフト記号表!$D$6:$X$47,21,FALSE))</f>
        <v/>
      </c>
      <c r="AG43" s="206" t="str">
        <f>IF(AG42="","",VLOOKUP(AG42,シフト記号表!$D$6:$X$47,21,FALSE))</f>
        <v/>
      </c>
      <c r="AH43" s="207" t="str">
        <f>IF(AH42="","",VLOOKUP(AH42,シフト記号表!$D$6:$X$47,21,FALSE))</f>
        <v/>
      </c>
      <c r="AI43" s="205" t="str">
        <f>IF(AI42="","",VLOOKUP(AI42,シフト記号表!$D$6:$X$47,21,FALSE))</f>
        <v/>
      </c>
      <c r="AJ43" s="206" t="str">
        <f>IF(AJ42="","",VLOOKUP(AJ42,シフト記号表!$D$6:$X$47,21,FALSE))</f>
        <v/>
      </c>
      <c r="AK43" s="206" t="str">
        <f>IF(AK42="","",VLOOKUP(AK42,シフト記号表!$D$6:$X$47,21,FALSE))</f>
        <v/>
      </c>
      <c r="AL43" s="206" t="str">
        <f>IF(AL42="","",VLOOKUP(AL42,シフト記号表!$D$6:$X$47,21,FALSE))</f>
        <v/>
      </c>
      <c r="AM43" s="206" t="str">
        <f>IF(AM42="","",VLOOKUP(AM42,シフト記号表!$D$6:$X$47,21,FALSE))</f>
        <v/>
      </c>
      <c r="AN43" s="206" t="str">
        <f>IF(AN42="","",VLOOKUP(AN42,シフト記号表!$D$6:$X$47,21,FALSE))</f>
        <v/>
      </c>
      <c r="AO43" s="207" t="str">
        <f>IF(AO42="","",VLOOKUP(AO42,シフト記号表!$D$6:$X$47,21,FALSE))</f>
        <v/>
      </c>
      <c r="AP43" s="205" t="str">
        <f>IF(AP42="","",VLOOKUP(AP42,シフト記号表!$D$6:$X$47,21,FALSE))</f>
        <v/>
      </c>
      <c r="AQ43" s="206" t="str">
        <f>IF(AQ42="","",VLOOKUP(AQ42,シフト記号表!$D$6:$X$47,21,FALSE))</f>
        <v/>
      </c>
      <c r="AR43" s="206" t="str">
        <f>IF(AR42="","",VLOOKUP(AR42,シフト記号表!$D$6:$X$47,21,FALSE))</f>
        <v/>
      </c>
      <c r="AS43" s="206" t="str">
        <f>IF(AS42="","",VLOOKUP(AS42,シフト記号表!$D$6:$X$47,21,FALSE))</f>
        <v/>
      </c>
      <c r="AT43" s="206" t="str">
        <f>IF(AT42="","",VLOOKUP(AT42,シフト記号表!$D$6:$X$47,21,FALSE))</f>
        <v/>
      </c>
      <c r="AU43" s="206" t="str">
        <f>IF(AU42="","",VLOOKUP(AU42,シフト記号表!$D$6:$X$47,21,FALSE))</f>
        <v/>
      </c>
      <c r="AV43" s="207" t="str">
        <f>IF(AV42="","",VLOOKUP(AV42,シフト記号表!$D$6:$X$47,21,FALSE))</f>
        <v/>
      </c>
      <c r="AW43" s="205" t="str">
        <f>IF(AW42="","",VLOOKUP(AW42,シフト記号表!$D$6:$X$47,21,FALSE))</f>
        <v/>
      </c>
      <c r="AX43" s="206" t="str">
        <f>IF(AX42="","",VLOOKUP(AX42,シフト記号表!$D$6:$X$47,21,FALSE))</f>
        <v/>
      </c>
      <c r="AY43" s="206" t="str">
        <f>IF(AY42="","",VLOOKUP(AY42,シフト記号表!$D$6:$X$47,21,FALSE))</f>
        <v/>
      </c>
      <c r="AZ43" s="269">
        <f>IF($BC$3="４週",SUM(U43:AV43),IF($BC$3="暦月",SUM(U43:AY43),""))</f>
        <v>0</v>
      </c>
      <c r="BA43" s="270"/>
      <c r="BB43" s="271">
        <f>IF($BC$3="４週",AZ43/4,IF($BC$3="暦月",(AZ43/($BC$8/7)),""))</f>
        <v>0</v>
      </c>
      <c r="BC43" s="270"/>
      <c r="BD43" s="278"/>
      <c r="BE43" s="279"/>
      <c r="BF43" s="279"/>
      <c r="BG43" s="279"/>
      <c r="BH43" s="280"/>
    </row>
    <row r="44" spans="2:60" ht="20.25" customHeight="1" x14ac:dyDescent="0.4">
      <c r="B44" s="123"/>
      <c r="C44" s="315"/>
      <c r="D44" s="316"/>
      <c r="E44" s="317"/>
      <c r="F44" s="175"/>
      <c r="G44" s="171">
        <f>C42</f>
        <v>0</v>
      </c>
      <c r="H44" s="318"/>
      <c r="I44" s="319"/>
      <c r="J44" s="320"/>
      <c r="K44" s="320"/>
      <c r="L44" s="321"/>
      <c r="M44" s="322"/>
      <c r="N44" s="323"/>
      <c r="O44" s="324"/>
      <c r="P44" s="25" t="s">
        <v>73</v>
      </c>
      <c r="Q44" s="29"/>
      <c r="R44" s="29"/>
      <c r="S44" s="17"/>
      <c r="T44" s="54"/>
      <c r="U44" s="208" t="str">
        <f>IF(U42="","",VLOOKUP(U42,シフト記号表!$D$6:$Z$47,23,FALSE))</f>
        <v/>
      </c>
      <c r="V44" s="209" t="str">
        <f>IF(V42="","",VLOOKUP(V42,シフト記号表!$D$6:$Z$47,23,FALSE))</f>
        <v/>
      </c>
      <c r="W44" s="209" t="str">
        <f>IF(W42="","",VLOOKUP(W42,シフト記号表!$D$6:$Z$47,23,FALSE))</f>
        <v/>
      </c>
      <c r="X44" s="209" t="str">
        <f>IF(X42="","",VLOOKUP(X42,シフト記号表!$D$6:$Z$47,23,FALSE))</f>
        <v/>
      </c>
      <c r="Y44" s="209" t="str">
        <f>IF(Y42="","",VLOOKUP(Y42,シフト記号表!$D$6:$Z$47,23,FALSE))</f>
        <v/>
      </c>
      <c r="Z44" s="209" t="str">
        <f>IF(Z42="","",VLOOKUP(Z42,シフト記号表!$D$6:$Z$47,23,FALSE))</f>
        <v/>
      </c>
      <c r="AA44" s="210" t="str">
        <f>IF(AA42="","",VLOOKUP(AA42,シフト記号表!$D$6:$Z$47,23,FALSE))</f>
        <v/>
      </c>
      <c r="AB44" s="208" t="str">
        <f>IF(AB42="","",VLOOKUP(AB42,シフト記号表!$D$6:$Z$47,23,FALSE))</f>
        <v/>
      </c>
      <c r="AC44" s="209" t="str">
        <f>IF(AC42="","",VLOOKUP(AC42,シフト記号表!$D$6:$Z$47,23,FALSE))</f>
        <v/>
      </c>
      <c r="AD44" s="209" t="str">
        <f>IF(AD42="","",VLOOKUP(AD42,シフト記号表!$D$6:$Z$47,23,FALSE))</f>
        <v/>
      </c>
      <c r="AE44" s="209" t="str">
        <f>IF(AE42="","",VLOOKUP(AE42,シフト記号表!$D$6:$Z$47,23,FALSE))</f>
        <v/>
      </c>
      <c r="AF44" s="209" t="str">
        <f>IF(AF42="","",VLOOKUP(AF42,シフト記号表!$D$6:$Z$47,23,FALSE))</f>
        <v/>
      </c>
      <c r="AG44" s="209" t="str">
        <f>IF(AG42="","",VLOOKUP(AG42,シフト記号表!$D$6:$Z$47,23,FALSE))</f>
        <v/>
      </c>
      <c r="AH44" s="210" t="str">
        <f>IF(AH42="","",VLOOKUP(AH42,シフト記号表!$D$6:$Z$47,23,FALSE))</f>
        <v/>
      </c>
      <c r="AI44" s="208" t="str">
        <f>IF(AI42="","",VLOOKUP(AI42,シフト記号表!$D$6:$Z$47,23,FALSE))</f>
        <v/>
      </c>
      <c r="AJ44" s="209" t="str">
        <f>IF(AJ42="","",VLOOKUP(AJ42,シフト記号表!$D$6:$Z$47,23,FALSE))</f>
        <v/>
      </c>
      <c r="AK44" s="209" t="str">
        <f>IF(AK42="","",VLOOKUP(AK42,シフト記号表!$D$6:$Z$47,23,FALSE))</f>
        <v/>
      </c>
      <c r="AL44" s="209" t="str">
        <f>IF(AL42="","",VLOOKUP(AL42,シフト記号表!$D$6:$Z$47,23,FALSE))</f>
        <v/>
      </c>
      <c r="AM44" s="209" t="str">
        <f>IF(AM42="","",VLOOKUP(AM42,シフト記号表!$D$6:$Z$47,23,FALSE))</f>
        <v/>
      </c>
      <c r="AN44" s="209" t="str">
        <f>IF(AN42="","",VLOOKUP(AN42,シフト記号表!$D$6:$Z$47,23,FALSE))</f>
        <v/>
      </c>
      <c r="AO44" s="210" t="str">
        <f>IF(AO42="","",VLOOKUP(AO42,シフト記号表!$D$6:$Z$47,23,FALSE))</f>
        <v/>
      </c>
      <c r="AP44" s="208" t="str">
        <f>IF(AP42="","",VLOOKUP(AP42,シフト記号表!$D$6:$Z$47,23,FALSE))</f>
        <v/>
      </c>
      <c r="AQ44" s="209" t="str">
        <f>IF(AQ42="","",VLOOKUP(AQ42,シフト記号表!$D$6:$Z$47,23,FALSE))</f>
        <v/>
      </c>
      <c r="AR44" s="209" t="str">
        <f>IF(AR42="","",VLOOKUP(AR42,シフト記号表!$D$6:$Z$47,23,FALSE))</f>
        <v/>
      </c>
      <c r="AS44" s="209" t="str">
        <f>IF(AS42="","",VLOOKUP(AS42,シフト記号表!$D$6:$Z$47,23,FALSE))</f>
        <v/>
      </c>
      <c r="AT44" s="209" t="str">
        <f>IF(AT42="","",VLOOKUP(AT42,シフト記号表!$D$6:$Z$47,23,FALSE))</f>
        <v/>
      </c>
      <c r="AU44" s="209" t="str">
        <f>IF(AU42="","",VLOOKUP(AU42,シフト記号表!$D$6:$Z$47,23,FALSE))</f>
        <v/>
      </c>
      <c r="AV44" s="210" t="str">
        <f>IF(AV42="","",VLOOKUP(AV42,シフト記号表!$D$6:$Z$47,23,FALSE))</f>
        <v/>
      </c>
      <c r="AW44" s="208" t="str">
        <f>IF(AW42="","",VLOOKUP(AW42,シフト記号表!$D$6:$Z$47,23,FALSE))</f>
        <v/>
      </c>
      <c r="AX44" s="209" t="str">
        <f>IF(AX42="","",VLOOKUP(AX42,シフト記号表!$D$6:$Z$47,23,FALSE))</f>
        <v/>
      </c>
      <c r="AY44" s="209" t="str">
        <f>IF(AY42="","",VLOOKUP(AY42,シフト記号表!$D$6:$Z$47,23,FALSE))</f>
        <v/>
      </c>
      <c r="AZ44" s="272">
        <f>IF($BC$3="４週",SUM(U44:AV44),IF($BC$3="暦月",SUM(U44:AY44),""))</f>
        <v>0</v>
      </c>
      <c r="BA44" s="273"/>
      <c r="BB44" s="274">
        <f>IF($BC$3="４週",AZ44/4,IF($BC$3="暦月",(AZ44/($BC$8/7)),""))</f>
        <v>0</v>
      </c>
      <c r="BC44" s="273"/>
      <c r="BD44" s="281"/>
      <c r="BE44" s="282"/>
      <c r="BF44" s="282"/>
      <c r="BG44" s="282"/>
      <c r="BH44" s="283"/>
    </row>
    <row r="45" spans="2:60" ht="20.25" customHeight="1" x14ac:dyDescent="0.4">
      <c r="B45" s="125"/>
      <c r="C45" s="284"/>
      <c r="D45" s="285"/>
      <c r="E45" s="286"/>
      <c r="F45" s="174"/>
      <c r="G45" s="170"/>
      <c r="H45" s="293"/>
      <c r="I45" s="296"/>
      <c r="J45" s="297"/>
      <c r="K45" s="297"/>
      <c r="L45" s="298"/>
      <c r="M45" s="305"/>
      <c r="N45" s="306"/>
      <c r="O45" s="307"/>
      <c r="P45" s="21" t="s">
        <v>18</v>
      </c>
      <c r="Q45" s="27"/>
      <c r="R45" s="27"/>
      <c r="S45" s="15"/>
      <c r="T45" s="55"/>
      <c r="U45" s="211"/>
      <c r="V45" s="212"/>
      <c r="W45" s="212"/>
      <c r="X45" s="212"/>
      <c r="Y45" s="212"/>
      <c r="Z45" s="212"/>
      <c r="AA45" s="213"/>
      <c r="AB45" s="211"/>
      <c r="AC45" s="212"/>
      <c r="AD45" s="212"/>
      <c r="AE45" s="212"/>
      <c r="AF45" s="212"/>
      <c r="AG45" s="212"/>
      <c r="AH45" s="213"/>
      <c r="AI45" s="211"/>
      <c r="AJ45" s="212"/>
      <c r="AK45" s="212"/>
      <c r="AL45" s="212"/>
      <c r="AM45" s="212"/>
      <c r="AN45" s="212"/>
      <c r="AO45" s="213"/>
      <c r="AP45" s="211"/>
      <c r="AQ45" s="212"/>
      <c r="AR45" s="212"/>
      <c r="AS45" s="212"/>
      <c r="AT45" s="212"/>
      <c r="AU45" s="212"/>
      <c r="AV45" s="213"/>
      <c r="AW45" s="211"/>
      <c r="AX45" s="212"/>
      <c r="AY45" s="212"/>
      <c r="AZ45" s="314"/>
      <c r="BA45" s="268"/>
      <c r="BB45" s="267"/>
      <c r="BC45" s="268"/>
      <c r="BD45" s="275"/>
      <c r="BE45" s="276"/>
      <c r="BF45" s="276"/>
      <c r="BG45" s="276"/>
      <c r="BH45" s="277"/>
    </row>
    <row r="46" spans="2:60" ht="20.25" customHeight="1" x14ac:dyDescent="0.4">
      <c r="B46" s="121">
        <f>B43+1</f>
        <v>9</v>
      </c>
      <c r="C46" s="287"/>
      <c r="D46" s="288"/>
      <c r="E46" s="289"/>
      <c r="F46" s="174">
        <f>C45</f>
        <v>0</v>
      </c>
      <c r="G46" s="170"/>
      <c r="H46" s="294"/>
      <c r="I46" s="299"/>
      <c r="J46" s="300"/>
      <c r="K46" s="300"/>
      <c r="L46" s="301"/>
      <c r="M46" s="308"/>
      <c r="N46" s="309"/>
      <c r="O46" s="310"/>
      <c r="P46" s="23" t="s">
        <v>72</v>
      </c>
      <c r="Q46" s="24"/>
      <c r="R46" s="24"/>
      <c r="S46" s="19"/>
      <c r="T46" s="53"/>
      <c r="U46" s="205" t="str">
        <f>IF(U45="","",VLOOKUP(U45,シフト記号表!$D$6:$X$47,21,FALSE))</f>
        <v/>
      </c>
      <c r="V46" s="206" t="str">
        <f>IF(V45="","",VLOOKUP(V45,シフト記号表!$D$6:$X$47,21,FALSE))</f>
        <v/>
      </c>
      <c r="W46" s="206" t="str">
        <f>IF(W45="","",VLOOKUP(W45,シフト記号表!$D$6:$X$47,21,FALSE))</f>
        <v/>
      </c>
      <c r="X46" s="206" t="str">
        <f>IF(X45="","",VLOOKUP(X45,シフト記号表!$D$6:$X$47,21,FALSE))</f>
        <v/>
      </c>
      <c r="Y46" s="206" t="str">
        <f>IF(Y45="","",VLOOKUP(Y45,シフト記号表!$D$6:$X$47,21,FALSE))</f>
        <v/>
      </c>
      <c r="Z46" s="206" t="str">
        <f>IF(Z45="","",VLOOKUP(Z45,シフト記号表!$D$6:$X$47,21,FALSE))</f>
        <v/>
      </c>
      <c r="AA46" s="207" t="str">
        <f>IF(AA45="","",VLOOKUP(AA45,シフト記号表!$D$6:$X$47,21,FALSE))</f>
        <v/>
      </c>
      <c r="AB46" s="205" t="str">
        <f>IF(AB45="","",VLOOKUP(AB45,シフト記号表!$D$6:$X$47,21,FALSE))</f>
        <v/>
      </c>
      <c r="AC46" s="206" t="str">
        <f>IF(AC45="","",VLOOKUP(AC45,シフト記号表!$D$6:$X$47,21,FALSE))</f>
        <v/>
      </c>
      <c r="AD46" s="206" t="str">
        <f>IF(AD45="","",VLOOKUP(AD45,シフト記号表!$D$6:$X$47,21,FALSE))</f>
        <v/>
      </c>
      <c r="AE46" s="206" t="str">
        <f>IF(AE45="","",VLOOKUP(AE45,シフト記号表!$D$6:$X$47,21,FALSE))</f>
        <v/>
      </c>
      <c r="AF46" s="206" t="str">
        <f>IF(AF45="","",VLOOKUP(AF45,シフト記号表!$D$6:$X$47,21,FALSE))</f>
        <v/>
      </c>
      <c r="AG46" s="206" t="str">
        <f>IF(AG45="","",VLOOKUP(AG45,シフト記号表!$D$6:$X$47,21,FALSE))</f>
        <v/>
      </c>
      <c r="AH46" s="207" t="str">
        <f>IF(AH45="","",VLOOKUP(AH45,シフト記号表!$D$6:$X$47,21,FALSE))</f>
        <v/>
      </c>
      <c r="AI46" s="205" t="str">
        <f>IF(AI45="","",VLOOKUP(AI45,シフト記号表!$D$6:$X$47,21,FALSE))</f>
        <v/>
      </c>
      <c r="AJ46" s="206" t="str">
        <f>IF(AJ45="","",VLOOKUP(AJ45,シフト記号表!$D$6:$X$47,21,FALSE))</f>
        <v/>
      </c>
      <c r="AK46" s="206" t="str">
        <f>IF(AK45="","",VLOOKUP(AK45,シフト記号表!$D$6:$X$47,21,FALSE))</f>
        <v/>
      </c>
      <c r="AL46" s="206" t="str">
        <f>IF(AL45="","",VLOOKUP(AL45,シフト記号表!$D$6:$X$47,21,FALSE))</f>
        <v/>
      </c>
      <c r="AM46" s="206" t="str">
        <f>IF(AM45="","",VLOOKUP(AM45,シフト記号表!$D$6:$X$47,21,FALSE))</f>
        <v/>
      </c>
      <c r="AN46" s="206" t="str">
        <f>IF(AN45="","",VLOOKUP(AN45,シフト記号表!$D$6:$X$47,21,FALSE))</f>
        <v/>
      </c>
      <c r="AO46" s="207" t="str">
        <f>IF(AO45="","",VLOOKUP(AO45,シフト記号表!$D$6:$X$47,21,FALSE))</f>
        <v/>
      </c>
      <c r="AP46" s="205" t="str">
        <f>IF(AP45="","",VLOOKUP(AP45,シフト記号表!$D$6:$X$47,21,FALSE))</f>
        <v/>
      </c>
      <c r="AQ46" s="206" t="str">
        <f>IF(AQ45="","",VLOOKUP(AQ45,シフト記号表!$D$6:$X$47,21,FALSE))</f>
        <v/>
      </c>
      <c r="AR46" s="206" t="str">
        <f>IF(AR45="","",VLOOKUP(AR45,シフト記号表!$D$6:$X$47,21,FALSE))</f>
        <v/>
      </c>
      <c r="AS46" s="206" t="str">
        <f>IF(AS45="","",VLOOKUP(AS45,シフト記号表!$D$6:$X$47,21,FALSE))</f>
        <v/>
      </c>
      <c r="AT46" s="206" t="str">
        <f>IF(AT45="","",VLOOKUP(AT45,シフト記号表!$D$6:$X$47,21,FALSE))</f>
        <v/>
      </c>
      <c r="AU46" s="206" t="str">
        <f>IF(AU45="","",VLOOKUP(AU45,シフト記号表!$D$6:$X$47,21,FALSE))</f>
        <v/>
      </c>
      <c r="AV46" s="207" t="str">
        <f>IF(AV45="","",VLOOKUP(AV45,シフト記号表!$D$6:$X$47,21,FALSE))</f>
        <v/>
      </c>
      <c r="AW46" s="205" t="str">
        <f>IF(AW45="","",VLOOKUP(AW45,シフト記号表!$D$6:$X$47,21,FALSE))</f>
        <v/>
      </c>
      <c r="AX46" s="206" t="str">
        <f>IF(AX45="","",VLOOKUP(AX45,シフト記号表!$D$6:$X$47,21,FALSE))</f>
        <v/>
      </c>
      <c r="AY46" s="206" t="str">
        <f>IF(AY45="","",VLOOKUP(AY45,シフト記号表!$D$6:$X$47,21,FALSE))</f>
        <v/>
      </c>
      <c r="AZ46" s="269">
        <f>IF($BC$3="４週",SUM(U46:AV46),IF($BC$3="暦月",SUM(U46:AY46),""))</f>
        <v>0</v>
      </c>
      <c r="BA46" s="270"/>
      <c r="BB46" s="271">
        <f>IF($BC$3="４週",AZ46/4,IF($BC$3="暦月",(AZ46/($BC$8/7)),""))</f>
        <v>0</v>
      </c>
      <c r="BC46" s="270"/>
      <c r="BD46" s="278"/>
      <c r="BE46" s="279"/>
      <c r="BF46" s="279"/>
      <c r="BG46" s="279"/>
      <c r="BH46" s="280"/>
    </row>
    <row r="47" spans="2:60" ht="20.25" customHeight="1" x14ac:dyDescent="0.4">
      <c r="B47" s="123"/>
      <c r="C47" s="315"/>
      <c r="D47" s="316"/>
      <c r="E47" s="317"/>
      <c r="F47" s="175"/>
      <c r="G47" s="171">
        <f>C45</f>
        <v>0</v>
      </c>
      <c r="H47" s="318"/>
      <c r="I47" s="319"/>
      <c r="J47" s="320"/>
      <c r="K47" s="320"/>
      <c r="L47" s="321"/>
      <c r="M47" s="322"/>
      <c r="N47" s="323"/>
      <c r="O47" s="324"/>
      <c r="P47" s="25" t="s">
        <v>73</v>
      </c>
      <c r="Q47" s="26"/>
      <c r="R47" s="26"/>
      <c r="S47" s="18"/>
      <c r="T47" s="57"/>
      <c r="U47" s="208" t="str">
        <f>IF(U45="","",VLOOKUP(U45,シフト記号表!$D$6:$Z$47,23,FALSE))</f>
        <v/>
      </c>
      <c r="V47" s="209" t="str">
        <f>IF(V45="","",VLOOKUP(V45,シフト記号表!$D$6:$Z$47,23,FALSE))</f>
        <v/>
      </c>
      <c r="W47" s="209" t="str">
        <f>IF(W45="","",VLOOKUP(W45,シフト記号表!$D$6:$Z$47,23,FALSE))</f>
        <v/>
      </c>
      <c r="X47" s="209" t="str">
        <f>IF(X45="","",VLOOKUP(X45,シフト記号表!$D$6:$Z$47,23,FALSE))</f>
        <v/>
      </c>
      <c r="Y47" s="209" t="str">
        <f>IF(Y45="","",VLOOKUP(Y45,シフト記号表!$D$6:$Z$47,23,FALSE))</f>
        <v/>
      </c>
      <c r="Z47" s="209" t="str">
        <f>IF(Z45="","",VLOOKUP(Z45,シフト記号表!$D$6:$Z$47,23,FALSE))</f>
        <v/>
      </c>
      <c r="AA47" s="210" t="str">
        <f>IF(AA45="","",VLOOKUP(AA45,シフト記号表!$D$6:$Z$47,23,FALSE))</f>
        <v/>
      </c>
      <c r="AB47" s="208" t="str">
        <f>IF(AB45="","",VLOOKUP(AB45,シフト記号表!$D$6:$Z$47,23,FALSE))</f>
        <v/>
      </c>
      <c r="AC47" s="209" t="str">
        <f>IF(AC45="","",VLOOKUP(AC45,シフト記号表!$D$6:$Z$47,23,FALSE))</f>
        <v/>
      </c>
      <c r="AD47" s="209" t="str">
        <f>IF(AD45="","",VLOOKUP(AD45,シフト記号表!$D$6:$Z$47,23,FALSE))</f>
        <v/>
      </c>
      <c r="AE47" s="209" t="str">
        <f>IF(AE45="","",VLOOKUP(AE45,シフト記号表!$D$6:$Z$47,23,FALSE))</f>
        <v/>
      </c>
      <c r="AF47" s="209" t="str">
        <f>IF(AF45="","",VLOOKUP(AF45,シフト記号表!$D$6:$Z$47,23,FALSE))</f>
        <v/>
      </c>
      <c r="AG47" s="209" t="str">
        <f>IF(AG45="","",VLOOKUP(AG45,シフト記号表!$D$6:$Z$47,23,FALSE))</f>
        <v/>
      </c>
      <c r="AH47" s="210" t="str">
        <f>IF(AH45="","",VLOOKUP(AH45,シフト記号表!$D$6:$Z$47,23,FALSE))</f>
        <v/>
      </c>
      <c r="AI47" s="208" t="str">
        <f>IF(AI45="","",VLOOKUP(AI45,シフト記号表!$D$6:$Z$47,23,FALSE))</f>
        <v/>
      </c>
      <c r="AJ47" s="209" t="str">
        <f>IF(AJ45="","",VLOOKUP(AJ45,シフト記号表!$D$6:$Z$47,23,FALSE))</f>
        <v/>
      </c>
      <c r="AK47" s="209" t="str">
        <f>IF(AK45="","",VLOOKUP(AK45,シフト記号表!$D$6:$Z$47,23,FALSE))</f>
        <v/>
      </c>
      <c r="AL47" s="209" t="str">
        <f>IF(AL45="","",VLOOKUP(AL45,シフト記号表!$D$6:$Z$47,23,FALSE))</f>
        <v/>
      </c>
      <c r="AM47" s="209" t="str">
        <f>IF(AM45="","",VLOOKUP(AM45,シフト記号表!$D$6:$Z$47,23,FALSE))</f>
        <v/>
      </c>
      <c r="AN47" s="209" t="str">
        <f>IF(AN45="","",VLOOKUP(AN45,シフト記号表!$D$6:$Z$47,23,FALSE))</f>
        <v/>
      </c>
      <c r="AO47" s="210" t="str">
        <f>IF(AO45="","",VLOOKUP(AO45,シフト記号表!$D$6:$Z$47,23,FALSE))</f>
        <v/>
      </c>
      <c r="AP47" s="208" t="str">
        <f>IF(AP45="","",VLOOKUP(AP45,シフト記号表!$D$6:$Z$47,23,FALSE))</f>
        <v/>
      </c>
      <c r="AQ47" s="209" t="str">
        <f>IF(AQ45="","",VLOOKUP(AQ45,シフト記号表!$D$6:$Z$47,23,FALSE))</f>
        <v/>
      </c>
      <c r="AR47" s="209" t="str">
        <f>IF(AR45="","",VLOOKUP(AR45,シフト記号表!$D$6:$Z$47,23,FALSE))</f>
        <v/>
      </c>
      <c r="AS47" s="209" t="str">
        <f>IF(AS45="","",VLOOKUP(AS45,シフト記号表!$D$6:$Z$47,23,FALSE))</f>
        <v/>
      </c>
      <c r="AT47" s="209" t="str">
        <f>IF(AT45="","",VLOOKUP(AT45,シフト記号表!$D$6:$Z$47,23,FALSE))</f>
        <v/>
      </c>
      <c r="AU47" s="209" t="str">
        <f>IF(AU45="","",VLOOKUP(AU45,シフト記号表!$D$6:$Z$47,23,FALSE))</f>
        <v/>
      </c>
      <c r="AV47" s="210" t="str">
        <f>IF(AV45="","",VLOOKUP(AV45,シフト記号表!$D$6:$Z$47,23,FALSE))</f>
        <v/>
      </c>
      <c r="AW47" s="208" t="str">
        <f>IF(AW45="","",VLOOKUP(AW45,シフト記号表!$D$6:$Z$47,23,FALSE))</f>
        <v/>
      </c>
      <c r="AX47" s="209" t="str">
        <f>IF(AX45="","",VLOOKUP(AX45,シフト記号表!$D$6:$Z$47,23,FALSE))</f>
        <v/>
      </c>
      <c r="AY47" s="209" t="str">
        <f>IF(AY45="","",VLOOKUP(AY45,シフト記号表!$D$6:$Z$47,23,FALSE))</f>
        <v/>
      </c>
      <c r="AZ47" s="272">
        <f>IF($BC$3="４週",SUM(U47:AV47),IF($BC$3="暦月",SUM(U47:AY47),""))</f>
        <v>0</v>
      </c>
      <c r="BA47" s="273"/>
      <c r="BB47" s="274">
        <f>IF($BC$3="４週",AZ47/4,IF($BC$3="暦月",(AZ47/($BC$8/7)),""))</f>
        <v>0</v>
      </c>
      <c r="BC47" s="273"/>
      <c r="BD47" s="281"/>
      <c r="BE47" s="282"/>
      <c r="BF47" s="282"/>
      <c r="BG47" s="282"/>
      <c r="BH47" s="283"/>
    </row>
    <row r="48" spans="2:60" ht="20.25" customHeight="1" x14ac:dyDescent="0.4">
      <c r="B48" s="125"/>
      <c r="C48" s="284"/>
      <c r="D48" s="285"/>
      <c r="E48" s="286"/>
      <c r="F48" s="174"/>
      <c r="G48" s="170"/>
      <c r="H48" s="293"/>
      <c r="I48" s="296"/>
      <c r="J48" s="297"/>
      <c r="K48" s="297"/>
      <c r="L48" s="298"/>
      <c r="M48" s="305"/>
      <c r="N48" s="306"/>
      <c r="O48" s="307"/>
      <c r="P48" s="21" t="s">
        <v>18</v>
      </c>
      <c r="Q48" s="28"/>
      <c r="R48" s="28"/>
      <c r="S48" s="16"/>
      <c r="T48" s="58"/>
      <c r="U48" s="211"/>
      <c r="V48" s="212"/>
      <c r="W48" s="212"/>
      <c r="X48" s="212"/>
      <c r="Y48" s="212"/>
      <c r="Z48" s="212"/>
      <c r="AA48" s="213"/>
      <c r="AB48" s="211"/>
      <c r="AC48" s="212"/>
      <c r="AD48" s="212"/>
      <c r="AE48" s="212"/>
      <c r="AF48" s="212"/>
      <c r="AG48" s="212"/>
      <c r="AH48" s="213"/>
      <c r="AI48" s="211"/>
      <c r="AJ48" s="212"/>
      <c r="AK48" s="212"/>
      <c r="AL48" s="212"/>
      <c r="AM48" s="212"/>
      <c r="AN48" s="212"/>
      <c r="AO48" s="213"/>
      <c r="AP48" s="211"/>
      <c r="AQ48" s="212"/>
      <c r="AR48" s="212"/>
      <c r="AS48" s="212"/>
      <c r="AT48" s="212"/>
      <c r="AU48" s="212"/>
      <c r="AV48" s="213"/>
      <c r="AW48" s="211"/>
      <c r="AX48" s="212"/>
      <c r="AY48" s="212"/>
      <c r="AZ48" s="314"/>
      <c r="BA48" s="268"/>
      <c r="BB48" s="267"/>
      <c r="BC48" s="268"/>
      <c r="BD48" s="275"/>
      <c r="BE48" s="276"/>
      <c r="BF48" s="276"/>
      <c r="BG48" s="276"/>
      <c r="BH48" s="277"/>
    </row>
    <row r="49" spans="2:60" ht="20.25" customHeight="1" x14ac:dyDescent="0.4">
      <c r="B49" s="121">
        <f>B46+1</f>
        <v>10</v>
      </c>
      <c r="C49" s="287"/>
      <c r="D49" s="288"/>
      <c r="E49" s="289"/>
      <c r="F49" s="174">
        <f>C48</f>
        <v>0</v>
      </c>
      <c r="G49" s="170"/>
      <c r="H49" s="294"/>
      <c r="I49" s="299"/>
      <c r="J49" s="300"/>
      <c r="K49" s="300"/>
      <c r="L49" s="301"/>
      <c r="M49" s="308"/>
      <c r="N49" s="309"/>
      <c r="O49" s="310"/>
      <c r="P49" s="23" t="s">
        <v>72</v>
      </c>
      <c r="Q49" s="24"/>
      <c r="R49" s="24"/>
      <c r="S49" s="19"/>
      <c r="T49" s="53"/>
      <c r="U49" s="205" t="str">
        <f>IF(U48="","",VLOOKUP(U48,シフト記号表!$D$6:$X$47,21,FALSE))</f>
        <v/>
      </c>
      <c r="V49" s="206" t="str">
        <f>IF(V48="","",VLOOKUP(V48,シフト記号表!$D$6:$X$47,21,FALSE))</f>
        <v/>
      </c>
      <c r="W49" s="206" t="str">
        <f>IF(W48="","",VLOOKUP(W48,シフト記号表!$D$6:$X$47,21,FALSE))</f>
        <v/>
      </c>
      <c r="X49" s="206" t="str">
        <f>IF(X48="","",VLOOKUP(X48,シフト記号表!$D$6:$X$47,21,FALSE))</f>
        <v/>
      </c>
      <c r="Y49" s="206" t="str">
        <f>IF(Y48="","",VLOOKUP(Y48,シフト記号表!$D$6:$X$47,21,FALSE))</f>
        <v/>
      </c>
      <c r="Z49" s="206" t="str">
        <f>IF(Z48="","",VLOOKUP(Z48,シフト記号表!$D$6:$X$47,21,FALSE))</f>
        <v/>
      </c>
      <c r="AA49" s="207" t="str">
        <f>IF(AA48="","",VLOOKUP(AA48,シフト記号表!$D$6:$X$47,21,FALSE))</f>
        <v/>
      </c>
      <c r="AB49" s="205" t="str">
        <f>IF(AB48="","",VLOOKUP(AB48,シフト記号表!$D$6:$X$47,21,FALSE))</f>
        <v/>
      </c>
      <c r="AC49" s="206" t="str">
        <f>IF(AC48="","",VLOOKUP(AC48,シフト記号表!$D$6:$X$47,21,FALSE))</f>
        <v/>
      </c>
      <c r="AD49" s="206" t="str">
        <f>IF(AD48="","",VLOOKUP(AD48,シフト記号表!$D$6:$X$47,21,FALSE))</f>
        <v/>
      </c>
      <c r="AE49" s="206" t="str">
        <f>IF(AE48="","",VLOOKUP(AE48,シフト記号表!$D$6:$X$47,21,FALSE))</f>
        <v/>
      </c>
      <c r="AF49" s="206" t="str">
        <f>IF(AF48="","",VLOOKUP(AF48,シフト記号表!$D$6:$X$47,21,FALSE))</f>
        <v/>
      </c>
      <c r="AG49" s="206" t="str">
        <f>IF(AG48="","",VLOOKUP(AG48,シフト記号表!$D$6:$X$47,21,FALSE))</f>
        <v/>
      </c>
      <c r="AH49" s="207" t="str">
        <f>IF(AH48="","",VLOOKUP(AH48,シフト記号表!$D$6:$X$47,21,FALSE))</f>
        <v/>
      </c>
      <c r="AI49" s="205" t="str">
        <f>IF(AI48="","",VLOOKUP(AI48,シフト記号表!$D$6:$X$47,21,FALSE))</f>
        <v/>
      </c>
      <c r="AJ49" s="206" t="str">
        <f>IF(AJ48="","",VLOOKUP(AJ48,シフト記号表!$D$6:$X$47,21,FALSE))</f>
        <v/>
      </c>
      <c r="AK49" s="206" t="str">
        <f>IF(AK48="","",VLOOKUP(AK48,シフト記号表!$D$6:$X$47,21,FALSE))</f>
        <v/>
      </c>
      <c r="AL49" s="206" t="str">
        <f>IF(AL48="","",VLOOKUP(AL48,シフト記号表!$D$6:$X$47,21,FALSE))</f>
        <v/>
      </c>
      <c r="AM49" s="206" t="str">
        <f>IF(AM48="","",VLOOKUP(AM48,シフト記号表!$D$6:$X$47,21,FALSE))</f>
        <v/>
      </c>
      <c r="AN49" s="206" t="str">
        <f>IF(AN48="","",VLOOKUP(AN48,シフト記号表!$D$6:$X$47,21,FALSE))</f>
        <v/>
      </c>
      <c r="AO49" s="207" t="str">
        <f>IF(AO48="","",VLOOKUP(AO48,シフト記号表!$D$6:$X$47,21,FALSE))</f>
        <v/>
      </c>
      <c r="AP49" s="205" t="str">
        <f>IF(AP48="","",VLOOKUP(AP48,シフト記号表!$D$6:$X$47,21,FALSE))</f>
        <v/>
      </c>
      <c r="AQ49" s="206" t="str">
        <f>IF(AQ48="","",VLOOKUP(AQ48,シフト記号表!$D$6:$X$47,21,FALSE))</f>
        <v/>
      </c>
      <c r="AR49" s="206" t="str">
        <f>IF(AR48="","",VLOOKUP(AR48,シフト記号表!$D$6:$X$47,21,FALSE))</f>
        <v/>
      </c>
      <c r="AS49" s="206" t="str">
        <f>IF(AS48="","",VLOOKUP(AS48,シフト記号表!$D$6:$X$47,21,FALSE))</f>
        <v/>
      </c>
      <c r="AT49" s="206" t="str">
        <f>IF(AT48="","",VLOOKUP(AT48,シフト記号表!$D$6:$X$47,21,FALSE))</f>
        <v/>
      </c>
      <c r="AU49" s="206" t="str">
        <f>IF(AU48="","",VLOOKUP(AU48,シフト記号表!$D$6:$X$47,21,FALSE))</f>
        <v/>
      </c>
      <c r="AV49" s="207" t="str">
        <f>IF(AV48="","",VLOOKUP(AV48,シフト記号表!$D$6:$X$47,21,FALSE))</f>
        <v/>
      </c>
      <c r="AW49" s="205" t="str">
        <f>IF(AW48="","",VLOOKUP(AW48,シフト記号表!$D$6:$X$47,21,FALSE))</f>
        <v/>
      </c>
      <c r="AX49" s="206" t="str">
        <f>IF(AX48="","",VLOOKUP(AX48,シフト記号表!$D$6:$X$47,21,FALSE))</f>
        <v/>
      </c>
      <c r="AY49" s="206" t="str">
        <f>IF(AY48="","",VLOOKUP(AY48,シフト記号表!$D$6:$X$47,21,FALSE))</f>
        <v/>
      </c>
      <c r="AZ49" s="269">
        <f>IF($BC$3="４週",SUM(U49:AV49),IF($BC$3="暦月",SUM(U49:AY49),""))</f>
        <v>0</v>
      </c>
      <c r="BA49" s="270"/>
      <c r="BB49" s="271">
        <f>IF($BC$3="４週",AZ49/4,IF($BC$3="暦月",(AZ49/($BC$8/7)),""))</f>
        <v>0</v>
      </c>
      <c r="BC49" s="270"/>
      <c r="BD49" s="278"/>
      <c r="BE49" s="279"/>
      <c r="BF49" s="279"/>
      <c r="BG49" s="279"/>
      <c r="BH49" s="280"/>
    </row>
    <row r="50" spans="2:60" ht="20.25" customHeight="1" x14ac:dyDescent="0.4">
      <c r="B50" s="123"/>
      <c r="C50" s="315"/>
      <c r="D50" s="316"/>
      <c r="E50" s="317"/>
      <c r="F50" s="175"/>
      <c r="G50" s="171">
        <f>C48</f>
        <v>0</v>
      </c>
      <c r="H50" s="318"/>
      <c r="I50" s="319"/>
      <c r="J50" s="320"/>
      <c r="K50" s="320"/>
      <c r="L50" s="321"/>
      <c r="M50" s="322"/>
      <c r="N50" s="323"/>
      <c r="O50" s="324"/>
      <c r="P50" s="41" t="s">
        <v>73</v>
      </c>
      <c r="Q50" s="42"/>
      <c r="R50" s="42"/>
      <c r="S50" s="43"/>
      <c r="T50" s="59"/>
      <c r="U50" s="208" t="str">
        <f>IF(U48="","",VLOOKUP(U48,シフト記号表!$D$6:$Z$47,23,FALSE))</f>
        <v/>
      </c>
      <c r="V50" s="209" t="str">
        <f>IF(V48="","",VLOOKUP(V48,シフト記号表!$D$6:$Z$47,23,FALSE))</f>
        <v/>
      </c>
      <c r="W50" s="209" t="str">
        <f>IF(W48="","",VLOOKUP(W48,シフト記号表!$D$6:$Z$47,23,FALSE))</f>
        <v/>
      </c>
      <c r="X50" s="209" t="str">
        <f>IF(X48="","",VLOOKUP(X48,シフト記号表!$D$6:$Z$47,23,FALSE))</f>
        <v/>
      </c>
      <c r="Y50" s="209" t="str">
        <f>IF(Y48="","",VLOOKUP(Y48,シフト記号表!$D$6:$Z$47,23,FALSE))</f>
        <v/>
      </c>
      <c r="Z50" s="209" t="str">
        <f>IF(Z48="","",VLOOKUP(Z48,シフト記号表!$D$6:$Z$47,23,FALSE))</f>
        <v/>
      </c>
      <c r="AA50" s="210" t="str">
        <f>IF(AA48="","",VLOOKUP(AA48,シフト記号表!$D$6:$Z$47,23,FALSE))</f>
        <v/>
      </c>
      <c r="AB50" s="208" t="str">
        <f>IF(AB48="","",VLOOKUP(AB48,シフト記号表!$D$6:$Z$47,23,FALSE))</f>
        <v/>
      </c>
      <c r="AC50" s="209" t="str">
        <f>IF(AC48="","",VLOOKUP(AC48,シフト記号表!$D$6:$Z$47,23,FALSE))</f>
        <v/>
      </c>
      <c r="AD50" s="209" t="str">
        <f>IF(AD48="","",VLOOKUP(AD48,シフト記号表!$D$6:$Z$47,23,FALSE))</f>
        <v/>
      </c>
      <c r="AE50" s="209" t="str">
        <f>IF(AE48="","",VLOOKUP(AE48,シフト記号表!$D$6:$Z$47,23,FALSE))</f>
        <v/>
      </c>
      <c r="AF50" s="209" t="str">
        <f>IF(AF48="","",VLOOKUP(AF48,シフト記号表!$D$6:$Z$47,23,FALSE))</f>
        <v/>
      </c>
      <c r="AG50" s="209" t="str">
        <f>IF(AG48="","",VLOOKUP(AG48,シフト記号表!$D$6:$Z$47,23,FALSE))</f>
        <v/>
      </c>
      <c r="AH50" s="210" t="str">
        <f>IF(AH48="","",VLOOKUP(AH48,シフト記号表!$D$6:$Z$47,23,FALSE))</f>
        <v/>
      </c>
      <c r="AI50" s="208" t="str">
        <f>IF(AI48="","",VLOOKUP(AI48,シフト記号表!$D$6:$Z$47,23,FALSE))</f>
        <v/>
      </c>
      <c r="AJ50" s="209" t="str">
        <f>IF(AJ48="","",VLOOKUP(AJ48,シフト記号表!$D$6:$Z$47,23,FALSE))</f>
        <v/>
      </c>
      <c r="AK50" s="209" t="str">
        <f>IF(AK48="","",VLOOKUP(AK48,シフト記号表!$D$6:$Z$47,23,FALSE))</f>
        <v/>
      </c>
      <c r="AL50" s="209" t="str">
        <f>IF(AL48="","",VLOOKUP(AL48,シフト記号表!$D$6:$Z$47,23,FALSE))</f>
        <v/>
      </c>
      <c r="AM50" s="209" t="str">
        <f>IF(AM48="","",VLOOKUP(AM48,シフト記号表!$D$6:$Z$47,23,FALSE))</f>
        <v/>
      </c>
      <c r="AN50" s="209" t="str">
        <f>IF(AN48="","",VLOOKUP(AN48,シフト記号表!$D$6:$Z$47,23,FALSE))</f>
        <v/>
      </c>
      <c r="AO50" s="210" t="str">
        <f>IF(AO48="","",VLOOKUP(AO48,シフト記号表!$D$6:$Z$47,23,FALSE))</f>
        <v/>
      </c>
      <c r="AP50" s="208" t="str">
        <f>IF(AP48="","",VLOOKUP(AP48,シフト記号表!$D$6:$Z$47,23,FALSE))</f>
        <v/>
      </c>
      <c r="AQ50" s="209" t="str">
        <f>IF(AQ48="","",VLOOKUP(AQ48,シフト記号表!$D$6:$Z$47,23,FALSE))</f>
        <v/>
      </c>
      <c r="AR50" s="209" t="str">
        <f>IF(AR48="","",VLOOKUP(AR48,シフト記号表!$D$6:$Z$47,23,FALSE))</f>
        <v/>
      </c>
      <c r="AS50" s="209" t="str">
        <f>IF(AS48="","",VLOOKUP(AS48,シフト記号表!$D$6:$Z$47,23,FALSE))</f>
        <v/>
      </c>
      <c r="AT50" s="209" t="str">
        <f>IF(AT48="","",VLOOKUP(AT48,シフト記号表!$D$6:$Z$47,23,FALSE))</f>
        <v/>
      </c>
      <c r="AU50" s="209" t="str">
        <f>IF(AU48="","",VLOOKUP(AU48,シフト記号表!$D$6:$Z$47,23,FALSE))</f>
        <v/>
      </c>
      <c r="AV50" s="210" t="str">
        <f>IF(AV48="","",VLOOKUP(AV48,シフト記号表!$D$6:$Z$47,23,FALSE))</f>
        <v/>
      </c>
      <c r="AW50" s="208" t="str">
        <f>IF(AW48="","",VLOOKUP(AW48,シフト記号表!$D$6:$Z$47,23,FALSE))</f>
        <v/>
      </c>
      <c r="AX50" s="209" t="str">
        <f>IF(AX48="","",VLOOKUP(AX48,シフト記号表!$D$6:$Z$47,23,FALSE))</f>
        <v/>
      </c>
      <c r="AY50" s="209" t="str">
        <f>IF(AY48="","",VLOOKUP(AY48,シフト記号表!$D$6:$Z$47,23,FALSE))</f>
        <v/>
      </c>
      <c r="AZ50" s="272">
        <f>IF($BC$3="４週",SUM(U50:AV50),IF($BC$3="暦月",SUM(U50:AY50),""))</f>
        <v>0</v>
      </c>
      <c r="BA50" s="273"/>
      <c r="BB50" s="274">
        <f>IF($BC$3="４週",AZ50/4,IF($BC$3="暦月",(AZ50/($BC$8/7)),""))</f>
        <v>0</v>
      </c>
      <c r="BC50" s="273"/>
      <c r="BD50" s="281"/>
      <c r="BE50" s="282"/>
      <c r="BF50" s="282"/>
      <c r="BG50" s="282"/>
      <c r="BH50" s="283"/>
    </row>
    <row r="51" spans="2:60" ht="20.25" customHeight="1" x14ac:dyDescent="0.4">
      <c r="B51" s="125"/>
      <c r="C51" s="284"/>
      <c r="D51" s="285"/>
      <c r="E51" s="286"/>
      <c r="F51" s="174"/>
      <c r="G51" s="170"/>
      <c r="H51" s="293"/>
      <c r="I51" s="296"/>
      <c r="J51" s="297"/>
      <c r="K51" s="297"/>
      <c r="L51" s="298"/>
      <c r="M51" s="305"/>
      <c r="N51" s="306"/>
      <c r="O51" s="307"/>
      <c r="P51" s="21" t="s">
        <v>18</v>
      </c>
      <c r="Q51" s="28"/>
      <c r="R51" s="28"/>
      <c r="S51" s="16"/>
      <c r="T51" s="58"/>
      <c r="U51" s="211"/>
      <c r="V51" s="212"/>
      <c r="W51" s="212"/>
      <c r="X51" s="212"/>
      <c r="Y51" s="212"/>
      <c r="Z51" s="212"/>
      <c r="AA51" s="213"/>
      <c r="AB51" s="211"/>
      <c r="AC51" s="212"/>
      <c r="AD51" s="212"/>
      <c r="AE51" s="212"/>
      <c r="AF51" s="212"/>
      <c r="AG51" s="212"/>
      <c r="AH51" s="213"/>
      <c r="AI51" s="211"/>
      <c r="AJ51" s="212"/>
      <c r="AK51" s="212"/>
      <c r="AL51" s="212"/>
      <c r="AM51" s="212"/>
      <c r="AN51" s="212"/>
      <c r="AO51" s="213"/>
      <c r="AP51" s="211"/>
      <c r="AQ51" s="212"/>
      <c r="AR51" s="212"/>
      <c r="AS51" s="212"/>
      <c r="AT51" s="212"/>
      <c r="AU51" s="212"/>
      <c r="AV51" s="213"/>
      <c r="AW51" s="211"/>
      <c r="AX51" s="212"/>
      <c r="AY51" s="212"/>
      <c r="AZ51" s="314"/>
      <c r="BA51" s="268"/>
      <c r="BB51" s="267"/>
      <c r="BC51" s="268"/>
      <c r="BD51" s="275"/>
      <c r="BE51" s="276"/>
      <c r="BF51" s="276"/>
      <c r="BG51" s="276"/>
      <c r="BH51" s="277"/>
    </row>
    <row r="52" spans="2:60" ht="20.25" customHeight="1" x14ac:dyDescent="0.4">
      <c r="B52" s="121">
        <f>B49+1</f>
        <v>11</v>
      </c>
      <c r="C52" s="287"/>
      <c r="D52" s="288"/>
      <c r="E52" s="289"/>
      <c r="F52" s="174">
        <f>C51</f>
        <v>0</v>
      </c>
      <c r="G52" s="170"/>
      <c r="H52" s="294"/>
      <c r="I52" s="299"/>
      <c r="J52" s="300"/>
      <c r="K52" s="300"/>
      <c r="L52" s="301"/>
      <c r="M52" s="308"/>
      <c r="N52" s="309"/>
      <c r="O52" s="310"/>
      <c r="P52" s="23" t="s">
        <v>72</v>
      </c>
      <c r="Q52" s="24"/>
      <c r="R52" s="24"/>
      <c r="S52" s="19"/>
      <c r="T52" s="53"/>
      <c r="U52" s="205" t="str">
        <f>IF(U51="","",VLOOKUP(U51,シフト記号表!$D$6:$X$47,21,FALSE))</f>
        <v/>
      </c>
      <c r="V52" s="206" t="str">
        <f>IF(V51="","",VLOOKUP(V51,シフト記号表!$D$6:$X$47,21,FALSE))</f>
        <v/>
      </c>
      <c r="W52" s="206" t="str">
        <f>IF(W51="","",VLOOKUP(W51,シフト記号表!$D$6:$X$47,21,FALSE))</f>
        <v/>
      </c>
      <c r="X52" s="206" t="str">
        <f>IF(X51="","",VLOOKUP(X51,シフト記号表!$D$6:$X$47,21,FALSE))</f>
        <v/>
      </c>
      <c r="Y52" s="206" t="str">
        <f>IF(Y51="","",VLOOKUP(Y51,シフト記号表!$D$6:$X$47,21,FALSE))</f>
        <v/>
      </c>
      <c r="Z52" s="206" t="str">
        <f>IF(Z51="","",VLOOKUP(Z51,シフト記号表!$D$6:$X$47,21,FALSE))</f>
        <v/>
      </c>
      <c r="AA52" s="207" t="str">
        <f>IF(AA51="","",VLOOKUP(AA51,シフト記号表!$D$6:$X$47,21,FALSE))</f>
        <v/>
      </c>
      <c r="AB52" s="205" t="str">
        <f>IF(AB51="","",VLOOKUP(AB51,シフト記号表!$D$6:$X$47,21,FALSE))</f>
        <v/>
      </c>
      <c r="AC52" s="206" t="str">
        <f>IF(AC51="","",VLOOKUP(AC51,シフト記号表!$D$6:$X$47,21,FALSE))</f>
        <v/>
      </c>
      <c r="AD52" s="206" t="str">
        <f>IF(AD51="","",VLOOKUP(AD51,シフト記号表!$D$6:$X$47,21,FALSE))</f>
        <v/>
      </c>
      <c r="AE52" s="206" t="str">
        <f>IF(AE51="","",VLOOKUP(AE51,シフト記号表!$D$6:$X$47,21,FALSE))</f>
        <v/>
      </c>
      <c r="AF52" s="206" t="str">
        <f>IF(AF51="","",VLOOKUP(AF51,シフト記号表!$D$6:$X$47,21,FALSE))</f>
        <v/>
      </c>
      <c r="AG52" s="206" t="str">
        <f>IF(AG51="","",VLOOKUP(AG51,シフト記号表!$D$6:$X$47,21,FALSE))</f>
        <v/>
      </c>
      <c r="AH52" s="207" t="str">
        <f>IF(AH51="","",VLOOKUP(AH51,シフト記号表!$D$6:$X$47,21,FALSE))</f>
        <v/>
      </c>
      <c r="AI52" s="205" t="str">
        <f>IF(AI51="","",VLOOKUP(AI51,シフト記号表!$D$6:$X$47,21,FALSE))</f>
        <v/>
      </c>
      <c r="AJ52" s="206" t="str">
        <f>IF(AJ51="","",VLOOKUP(AJ51,シフト記号表!$D$6:$X$47,21,FALSE))</f>
        <v/>
      </c>
      <c r="AK52" s="206" t="str">
        <f>IF(AK51="","",VLOOKUP(AK51,シフト記号表!$D$6:$X$47,21,FALSE))</f>
        <v/>
      </c>
      <c r="AL52" s="206" t="str">
        <f>IF(AL51="","",VLOOKUP(AL51,シフト記号表!$D$6:$X$47,21,FALSE))</f>
        <v/>
      </c>
      <c r="AM52" s="206" t="str">
        <f>IF(AM51="","",VLOOKUP(AM51,シフト記号表!$D$6:$X$47,21,FALSE))</f>
        <v/>
      </c>
      <c r="AN52" s="206" t="str">
        <f>IF(AN51="","",VLOOKUP(AN51,シフト記号表!$D$6:$X$47,21,FALSE))</f>
        <v/>
      </c>
      <c r="AO52" s="207" t="str">
        <f>IF(AO51="","",VLOOKUP(AO51,シフト記号表!$D$6:$X$47,21,FALSE))</f>
        <v/>
      </c>
      <c r="AP52" s="205" t="str">
        <f>IF(AP51="","",VLOOKUP(AP51,シフト記号表!$D$6:$X$47,21,FALSE))</f>
        <v/>
      </c>
      <c r="AQ52" s="206" t="str">
        <f>IF(AQ51="","",VLOOKUP(AQ51,シフト記号表!$D$6:$X$47,21,FALSE))</f>
        <v/>
      </c>
      <c r="AR52" s="206" t="str">
        <f>IF(AR51="","",VLOOKUP(AR51,シフト記号表!$D$6:$X$47,21,FALSE))</f>
        <v/>
      </c>
      <c r="AS52" s="206" t="str">
        <f>IF(AS51="","",VLOOKUP(AS51,シフト記号表!$D$6:$X$47,21,FALSE))</f>
        <v/>
      </c>
      <c r="AT52" s="206" t="str">
        <f>IF(AT51="","",VLOOKUP(AT51,シフト記号表!$D$6:$X$47,21,FALSE))</f>
        <v/>
      </c>
      <c r="AU52" s="206" t="str">
        <f>IF(AU51="","",VLOOKUP(AU51,シフト記号表!$D$6:$X$47,21,FALSE))</f>
        <v/>
      </c>
      <c r="AV52" s="207" t="str">
        <f>IF(AV51="","",VLOOKUP(AV51,シフト記号表!$D$6:$X$47,21,FALSE))</f>
        <v/>
      </c>
      <c r="AW52" s="205" t="str">
        <f>IF(AW51="","",VLOOKUP(AW51,シフト記号表!$D$6:$X$47,21,FALSE))</f>
        <v/>
      </c>
      <c r="AX52" s="206" t="str">
        <f>IF(AX51="","",VLOOKUP(AX51,シフト記号表!$D$6:$X$47,21,FALSE))</f>
        <v/>
      </c>
      <c r="AY52" s="206" t="str">
        <f>IF(AY51="","",VLOOKUP(AY51,シフト記号表!$D$6:$X$47,21,FALSE))</f>
        <v/>
      </c>
      <c r="AZ52" s="269">
        <f>IF($BC$3="４週",SUM(U52:AV52),IF($BC$3="暦月",SUM(U52:AY52),""))</f>
        <v>0</v>
      </c>
      <c r="BA52" s="270"/>
      <c r="BB52" s="271">
        <f>IF($BC$3="４週",AZ52/4,IF($BC$3="暦月",(AZ52/($BC$8/7)),""))</f>
        <v>0</v>
      </c>
      <c r="BC52" s="270"/>
      <c r="BD52" s="278"/>
      <c r="BE52" s="279"/>
      <c r="BF52" s="279"/>
      <c r="BG52" s="279"/>
      <c r="BH52" s="280"/>
    </row>
    <row r="53" spans="2:60" ht="20.25" customHeight="1" x14ac:dyDescent="0.4">
      <c r="B53" s="123"/>
      <c r="C53" s="315"/>
      <c r="D53" s="316"/>
      <c r="E53" s="317"/>
      <c r="F53" s="175"/>
      <c r="G53" s="171">
        <f>C51</f>
        <v>0</v>
      </c>
      <c r="H53" s="318"/>
      <c r="I53" s="319"/>
      <c r="J53" s="320"/>
      <c r="K53" s="320"/>
      <c r="L53" s="321"/>
      <c r="M53" s="322"/>
      <c r="N53" s="323"/>
      <c r="O53" s="324"/>
      <c r="P53" s="41" t="s">
        <v>73</v>
      </c>
      <c r="Q53" s="42"/>
      <c r="R53" s="42"/>
      <c r="S53" s="43"/>
      <c r="T53" s="59"/>
      <c r="U53" s="208" t="str">
        <f>IF(U51="","",VLOOKUP(U51,シフト記号表!$D$6:$Z$47,23,FALSE))</f>
        <v/>
      </c>
      <c r="V53" s="209" t="str">
        <f>IF(V51="","",VLOOKUP(V51,シフト記号表!$D$6:$Z$47,23,FALSE))</f>
        <v/>
      </c>
      <c r="W53" s="209" t="str">
        <f>IF(W51="","",VLOOKUP(W51,シフト記号表!$D$6:$Z$47,23,FALSE))</f>
        <v/>
      </c>
      <c r="X53" s="209" t="str">
        <f>IF(X51="","",VLOOKUP(X51,シフト記号表!$D$6:$Z$47,23,FALSE))</f>
        <v/>
      </c>
      <c r="Y53" s="209" t="str">
        <f>IF(Y51="","",VLOOKUP(Y51,シフト記号表!$D$6:$Z$47,23,FALSE))</f>
        <v/>
      </c>
      <c r="Z53" s="209" t="str">
        <f>IF(Z51="","",VLOOKUP(Z51,シフト記号表!$D$6:$Z$47,23,FALSE))</f>
        <v/>
      </c>
      <c r="AA53" s="210" t="str">
        <f>IF(AA51="","",VLOOKUP(AA51,シフト記号表!$D$6:$Z$47,23,FALSE))</f>
        <v/>
      </c>
      <c r="AB53" s="208" t="str">
        <f>IF(AB51="","",VLOOKUP(AB51,シフト記号表!$D$6:$Z$47,23,FALSE))</f>
        <v/>
      </c>
      <c r="AC53" s="209" t="str">
        <f>IF(AC51="","",VLOOKUP(AC51,シフト記号表!$D$6:$Z$47,23,FALSE))</f>
        <v/>
      </c>
      <c r="AD53" s="209" t="str">
        <f>IF(AD51="","",VLOOKUP(AD51,シフト記号表!$D$6:$Z$47,23,FALSE))</f>
        <v/>
      </c>
      <c r="AE53" s="209" t="str">
        <f>IF(AE51="","",VLOOKUP(AE51,シフト記号表!$D$6:$Z$47,23,FALSE))</f>
        <v/>
      </c>
      <c r="AF53" s="209" t="str">
        <f>IF(AF51="","",VLOOKUP(AF51,シフト記号表!$D$6:$Z$47,23,FALSE))</f>
        <v/>
      </c>
      <c r="AG53" s="209" t="str">
        <f>IF(AG51="","",VLOOKUP(AG51,シフト記号表!$D$6:$Z$47,23,FALSE))</f>
        <v/>
      </c>
      <c r="AH53" s="210" t="str">
        <f>IF(AH51="","",VLOOKUP(AH51,シフト記号表!$D$6:$Z$47,23,FALSE))</f>
        <v/>
      </c>
      <c r="AI53" s="208" t="str">
        <f>IF(AI51="","",VLOOKUP(AI51,シフト記号表!$D$6:$Z$47,23,FALSE))</f>
        <v/>
      </c>
      <c r="AJ53" s="209" t="str">
        <f>IF(AJ51="","",VLOOKUP(AJ51,シフト記号表!$D$6:$Z$47,23,FALSE))</f>
        <v/>
      </c>
      <c r="AK53" s="209" t="str">
        <f>IF(AK51="","",VLOOKUP(AK51,シフト記号表!$D$6:$Z$47,23,FALSE))</f>
        <v/>
      </c>
      <c r="AL53" s="209" t="str">
        <f>IF(AL51="","",VLOOKUP(AL51,シフト記号表!$D$6:$Z$47,23,FALSE))</f>
        <v/>
      </c>
      <c r="AM53" s="209" t="str">
        <f>IF(AM51="","",VLOOKUP(AM51,シフト記号表!$D$6:$Z$47,23,FALSE))</f>
        <v/>
      </c>
      <c r="AN53" s="209" t="str">
        <f>IF(AN51="","",VLOOKUP(AN51,シフト記号表!$D$6:$Z$47,23,FALSE))</f>
        <v/>
      </c>
      <c r="AO53" s="210" t="str">
        <f>IF(AO51="","",VLOOKUP(AO51,シフト記号表!$D$6:$Z$47,23,FALSE))</f>
        <v/>
      </c>
      <c r="AP53" s="208" t="str">
        <f>IF(AP51="","",VLOOKUP(AP51,シフト記号表!$D$6:$Z$47,23,FALSE))</f>
        <v/>
      </c>
      <c r="AQ53" s="209" t="str">
        <f>IF(AQ51="","",VLOOKUP(AQ51,シフト記号表!$D$6:$Z$47,23,FALSE))</f>
        <v/>
      </c>
      <c r="AR53" s="209" t="str">
        <f>IF(AR51="","",VLOOKUP(AR51,シフト記号表!$D$6:$Z$47,23,FALSE))</f>
        <v/>
      </c>
      <c r="AS53" s="209" t="str">
        <f>IF(AS51="","",VLOOKUP(AS51,シフト記号表!$D$6:$Z$47,23,FALSE))</f>
        <v/>
      </c>
      <c r="AT53" s="209" t="str">
        <f>IF(AT51="","",VLOOKUP(AT51,シフト記号表!$D$6:$Z$47,23,FALSE))</f>
        <v/>
      </c>
      <c r="AU53" s="209" t="str">
        <f>IF(AU51="","",VLOOKUP(AU51,シフト記号表!$D$6:$Z$47,23,FALSE))</f>
        <v/>
      </c>
      <c r="AV53" s="210" t="str">
        <f>IF(AV51="","",VLOOKUP(AV51,シフト記号表!$D$6:$Z$47,23,FALSE))</f>
        <v/>
      </c>
      <c r="AW53" s="208" t="str">
        <f>IF(AW51="","",VLOOKUP(AW51,シフト記号表!$D$6:$Z$47,23,FALSE))</f>
        <v/>
      </c>
      <c r="AX53" s="209" t="str">
        <f>IF(AX51="","",VLOOKUP(AX51,シフト記号表!$D$6:$Z$47,23,FALSE))</f>
        <v/>
      </c>
      <c r="AY53" s="209" t="str">
        <f>IF(AY51="","",VLOOKUP(AY51,シフト記号表!$D$6:$Z$47,23,FALSE))</f>
        <v/>
      </c>
      <c r="AZ53" s="272">
        <f>IF($BC$3="４週",SUM(U53:AV53),IF($BC$3="暦月",SUM(U53:AY53),""))</f>
        <v>0</v>
      </c>
      <c r="BA53" s="273"/>
      <c r="BB53" s="274">
        <f>IF($BC$3="４週",AZ53/4,IF($BC$3="暦月",(AZ53/($BC$8/7)),""))</f>
        <v>0</v>
      </c>
      <c r="BC53" s="273"/>
      <c r="BD53" s="281"/>
      <c r="BE53" s="282"/>
      <c r="BF53" s="282"/>
      <c r="BG53" s="282"/>
      <c r="BH53" s="283"/>
    </row>
    <row r="54" spans="2:60" ht="20.25" customHeight="1" x14ac:dyDescent="0.4">
      <c r="B54" s="125"/>
      <c r="C54" s="284"/>
      <c r="D54" s="285"/>
      <c r="E54" s="286"/>
      <c r="F54" s="174"/>
      <c r="G54" s="170"/>
      <c r="H54" s="293"/>
      <c r="I54" s="296"/>
      <c r="J54" s="297"/>
      <c r="K54" s="297"/>
      <c r="L54" s="298"/>
      <c r="M54" s="305"/>
      <c r="N54" s="306"/>
      <c r="O54" s="307"/>
      <c r="P54" s="21" t="s">
        <v>18</v>
      </c>
      <c r="Q54" s="28"/>
      <c r="R54" s="28"/>
      <c r="S54" s="16"/>
      <c r="T54" s="58"/>
      <c r="U54" s="211"/>
      <c r="V54" s="212"/>
      <c r="W54" s="212"/>
      <c r="X54" s="212"/>
      <c r="Y54" s="212"/>
      <c r="Z54" s="212"/>
      <c r="AA54" s="213"/>
      <c r="AB54" s="211"/>
      <c r="AC54" s="212"/>
      <c r="AD54" s="212"/>
      <c r="AE54" s="212"/>
      <c r="AF54" s="212"/>
      <c r="AG54" s="212"/>
      <c r="AH54" s="213"/>
      <c r="AI54" s="211"/>
      <c r="AJ54" s="212"/>
      <c r="AK54" s="212"/>
      <c r="AL54" s="212"/>
      <c r="AM54" s="212"/>
      <c r="AN54" s="212"/>
      <c r="AO54" s="213"/>
      <c r="AP54" s="211"/>
      <c r="AQ54" s="212"/>
      <c r="AR54" s="212"/>
      <c r="AS54" s="212"/>
      <c r="AT54" s="212"/>
      <c r="AU54" s="212"/>
      <c r="AV54" s="213"/>
      <c r="AW54" s="211"/>
      <c r="AX54" s="212"/>
      <c r="AY54" s="212"/>
      <c r="AZ54" s="314"/>
      <c r="BA54" s="268"/>
      <c r="BB54" s="267"/>
      <c r="BC54" s="268"/>
      <c r="BD54" s="275"/>
      <c r="BE54" s="276"/>
      <c r="BF54" s="276"/>
      <c r="BG54" s="276"/>
      <c r="BH54" s="277"/>
    </row>
    <row r="55" spans="2:60" ht="20.25" customHeight="1" x14ac:dyDescent="0.4">
      <c r="B55" s="121">
        <f>B52+1</f>
        <v>12</v>
      </c>
      <c r="C55" s="287"/>
      <c r="D55" s="288"/>
      <c r="E55" s="289"/>
      <c r="F55" s="174">
        <f>C54</f>
        <v>0</v>
      </c>
      <c r="G55" s="170"/>
      <c r="H55" s="294"/>
      <c r="I55" s="299"/>
      <c r="J55" s="300"/>
      <c r="K55" s="300"/>
      <c r="L55" s="301"/>
      <c r="M55" s="308"/>
      <c r="N55" s="309"/>
      <c r="O55" s="310"/>
      <c r="P55" s="23" t="s">
        <v>72</v>
      </c>
      <c r="Q55" s="24"/>
      <c r="R55" s="24"/>
      <c r="S55" s="19"/>
      <c r="T55" s="53"/>
      <c r="U55" s="205" t="str">
        <f>IF(U54="","",VLOOKUP(U54,シフト記号表!$D$6:$X$47,21,FALSE))</f>
        <v/>
      </c>
      <c r="V55" s="206" t="str">
        <f>IF(V54="","",VLOOKUP(V54,シフト記号表!$D$6:$X$47,21,FALSE))</f>
        <v/>
      </c>
      <c r="W55" s="206" t="str">
        <f>IF(W54="","",VLOOKUP(W54,シフト記号表!$D$6:$X$47,21,FALSE))</f>
        <v/>
      </c>
      <c r="X55" s="206" t="str">
        <f>IF(X54="","",VLOOKUP(X54,シフト記号表!$D$6:$X$47,21,FALSE))</f>
        <v/>
      </c>
      <c r="Y55" s="206" t="str">
        <f>IF(Y54="","",VLOOKUP(Y54,シフト記号表!$D$6:$X$47,21,FALSE))</f>
        <v/>
      </c>
      <c r="Z55" s="206" t="str">
        <f>IF(Z54="","",VLOOKUP(Z54,シフト記号表!$D$6:$X$47,21,FALSE))</f>
        <v/>
      </c>
      <c r="AA55" s="207" t="str">
        <f>IF(AA54="","",VLOOKUP(AA54,シフト記号表!$D$6:$X$47,21,FALSE))</f>
        <v/>
      </c>
      <c r="AB55" s="205" t="str">
        <f>IF(AB54="","",VLOOKUP(AB54,シフト記号表!$D$6:$X$47,21,FALSE))</f>
        <v/>
      </c>
      <c r="AC55" s="206" t="str">
        <f>IF(AC54="","",VLOOKUP(AC54,シフト記号表!$D$6:$X$47,21,FALSE))</f>
        <v/>
      </c>
      <c r="AD55" s="206" t="str">
        <f>IF(AD54="","",VLOOKUP(AD54,シフト記号表!$D$6:$X$47,21,FALSE))</f>
        <v/>
      </c>
      <c r="AE55" s="206" t="str">
        <f>IF(AE54="","",VLOOKUP(AE54,シフト記号表!$D$6:$X$47,21,FALSE))</f>
        <v/>
      </c>
      <c r="AF55" s="206" t="str">
        <f>IF(AF54="","",VLOOKUP(AF54,シフト記号表!$D$6:$X$47,21,FALSE))</f>
        <v/>
      </c>
      <c r="AG55" s="206" t="str">
        <f>IF(AG54="","",VLOOKUP(AG54,シフト記号表!$D$6:$X$47,21,FALSE))</f>
        <v/>
      </c>
      <c r="AH55" s="207" t="str">
        <f>IF(AH54="","",VLOOKUP(AH54,シフト記号表!$D$6:$X$47,21,FALSE))</f>
        <v/>
      </c>
      <c r="AI55" s="205" t="str">
        <f>IF(AI54="","",VLOOKUP(AI54,シフト記号表!$D$6:$X$47,21,FALSE))</f>
        <v/>
      </c>
      <c r="AJ55" s="206" t="str">
        <f>IF(AJ54="","",VLOOKUP(AJ54,シフト記号表!$D$6:$X$47,21,FALSE))</f>
        <v/>
      </c>
      <c r="AK55" s="206" t="str">
        <f>IF(AK54="","",VLOOKUP(AK54,シフト記号表!$D$6:$X$47,21,FALSE))</f>
        <v/>
      </c>
      <c r="AL55" s="206" t="str">
        <f>IF(AL54="","",VLOOKUP(AL54,シフト記号表!$D$6:$X$47,21,FALSE))</f>
        <v/>
      </c>
      <c r="AM55" s="206" t="str">
        <f>IF(AM54="","",VLOOKUP(AM54,シフト記号表!$D$6:$X$47,21,FALSE))</f>
        <v/>
      </c>
      <c r="AN55" s="206" t="str">
        <f>IF(AN54="","",VLOOKUP(AN54,シフト記号表!$D$6:$X$47,21,FALSE))</f>
        <v/>
      </c>
      <c r="AO55" s="207" t="str">
        <f>IF(AO54="","",VLOOKUP(AO54,シフト記号表!$D$6:$X$47,21,FALSE))</f>
        <v/>
      </c>
      <c r="AP55" s="205" t="str">
        <f>IF(AP54="","",VLOOKUP(AP54,シフト記号表!$D$6:$X$47,21,FALSE))</f>
        <v/>
      </c>
      <c r="AQ55" s="206" t="str">
        <f>IF(AQ54="","",VLOOKUP(AQ54,シフト記号表!$D$6:$X$47,21,FALSE))</f>
        <v/>
      </c>
      <c r="AR55" s="206" t="str">
        <f>IF(AR54="","",VLOOKUP(AR54,シフト記号表!$D$6:$X$47,21,FALSE))</f>
        <v/>
      </c>
      <c r="AS55" s="206" t="str">
        <f>IF(AS54="","",VLOOKUP(AS54,シフト記号表!$D$6:$X$47,21,FALSE))</f>
        <v/>
      </c>
      <c r="AT55" s="206" t="str">
        <f>IF(AT54="","",VLOOKUP(AT54,シフト記号表!$D$6:$X$47,21,FALSE))</f>
        <v/>
      </c>
      <c r="AU55" s="206" t="str">
        <f>IF(AU54="","",VLOOKUP(AU54,シフト記号表!$D$6:$X$47,21,FALSE))</f>
        <v/>
      </c>
      <c r="AV55" s="207" t="str">
        <f>IF(AV54="","",VLOOKUP(AV54,シフト記号表!$D$6:$X$47,21,FALSE))</f>
        <v/>
      </c>
      <c r="AW55" s="205" t="str">
        <f>IF(AW54="","",VLOOKUP(AW54,シフト記号表!$D$6:$X$47,21,FALSE))</f>
        <v/>
      </c>
      <c r="AX55" s="206" t="str">
        <f>IF(AX54="","",VLOOKUP(AX54,シフト記号表!$D$6:$X$47,21,FALSE))</f>
        <v/>
      </c>
      <c r="AY55" s="206" t="str">
        <f>IF(AY54="","",VLOOKUP(AY54,シフト記号表!$D$6:$X$47,21,FALSE))</f>
        <v/>
      </c>
      <c r="AZ55" s="269">
        <f>IF($BC$3="４週",SUM(U55:AV55),IF($BC$3="暦月",SUM(U55:AY55),""))</f>
        <v>0</v>
      </c>
      <c r="BA55" s="270"/>
      <c r="BB55" s="271">
        <f>IF($BC$3="４週",AZ55/4,IF($BC$3="暦月",(AZ55/($BC$8/7)),""))</f>
        <v>0</v>
      </c>
      <c r="BC55" s="270"/>
      <c r="BD55" s="278"/>
      <c r="BE55" s="279"/>
      <c r="BF55" s="279"/>
      <c r="BG55" s="279"/>
      <c r="BH55" s="280"/>
    </row>
    <row r="56" spans="2:60" ht="20.25" customHeight="1" x14ac:dyDescent="0.4">
      <c r="B56" s="123"/>
      <c r="C56" s="315"/>
      <c r="D56" s="316"/>
      <c r="E56" s="317"/>
      <c r="F56" s="175"/>
      <c r="G56" s="171">
        <f>C54</f>
        <v>0</v>
      </c>
      <c r="H56" s="318"/>
      <c r="I56" s="319"/>
      <c r="J56" s="320"/>
      <c r="K56" s="320"/>
      <c r="L56" s="321"/>
      <c r="M56" s="322"/>
      <c r="N56" s="323"/>
      <c r="O56" s="324"/>
      <c r="P56" s="41" t="s">
        <v>73</v>
      </c>
      <c r="Q56" s="42"/>
      <c r="R56" s="42"/>
      <c r="S56" s="43"/>
      <c r="T56" s="59"/>
      <c r="U56" s="208" t="str">
        <f>IF(U54="","",VLOOKUP(U54,シフト記号表!$D$6:$Z$47,23,FALSE))</f>
        <v/>
      </c>
      <c r="V56" s="209" t="str">
        <f>IF(V54="","",VLOOKUP(V54,シフト記号表!$D$6:$Z$47,23,FALSE))</f>
        <v/>
      </c>
      <c r="W56" s="209" t="str">
        <f>IF(W54="","",VLOOKUP(W54,シフト記号表!$D$6:$Z$47,23,FALSE))</f>
        <v/>
      </c>
      <c r="X56" s="209" t="str">
        <f>IF(X54="","",VLOOKUP(X54,シフト記号表!$D$6:$Z$47,23,FALSE))</f>
        <v/>
      </c>
      <c r="Y56" s="209" t="str">
        <f>IF(Y54="","",VLOOKUP(Y54,シフト記号表!$D$6:$Z$47,23,FALSE))</f>
        <v/>
      </c>
      <c r="Z56" s="209" t="str">
        <f>IF(Z54="","",VLOOKUP(Z54,シフト記号表!$D$6:$Z$47,23,FALSE))</f>
        <v/>
      </c>
      <c r="AA56" s="210" t="str">
        <f>IF(AA54="","",VLOOKUP(AA54,シフト記号表!$D$6:$Z$47,23,FALSE))</f>
        <v/>
      </c>
      <c r="AB56" s="208" t="str">
        <f>IF(AB54="","",VLOOKUP(AB54,シフト記号表!$D$6:$Z$47,23,FALSE))</f>
        <v/>
      </c>
      <c r="AC56" s="209" t="str">
        <f>IF(AC54="","",VLOOKUP(AC54,シフト記号表!$D$6:$Z$47,23,FALSE))</f>
        <v/>
      </c>
      <c r="AD56" s="209" t="str">
        <f>IF(AD54="","",VLOOKUP(AD54,シフト記号表!$D$6:$Z$47,23,FALSE))</f>
        <v/>
      </c>
      <c r="AE56" s="209" t="str">
        <f>IF(AE54="","",VLOOKUP(AE54,シフト記号表!$D$6:$Z$47,23,FALSE))</f>
        <v/>
      </c>
      <c r="AF56" s="209" t="str">
        <f>IF(AF54="","",VLOOKUP(AF54,シフト記号表!$D$6:$Z$47,23,FALSE))</f>
        <v/>
      </c>
      <c r="AG56" s="209" t="str">
        <f>IF(AG54="","",VLOOKUP(AG54,シフト記号表!$D$6:$Z$47,23,FALSE))</f>
        <v/>
      </c>
      <c r="AH56" s="210" t="str">
        <f>IF(AH54="","",VLOOKUP(AH54,シフト記号表!$D$6:$Z$47,23,FALSE))</f>
        <v/>
      </c>
      <c r="AI56" s="208" t="str">
        <f>IF(AI54="","",VLOOKUP(AI54,シフト記号表!$D$6:$Z$47,23,FALSE))</f>
        <v/>
      </c>
      <c r="AJ56" s="209" t="str">
        <f>IF(AJ54="","",VLOOKUP(AJ54,シフト記号表!$D$6:$Z$47,23,FALSE))</f>
        <v/>
      </c>
      <c r="AK56" s="209" t="str">
        <f>IF(AK54="","",VLOOKUP(AK54,シフト記号表!$D$6:$Z$47,23,FALSE))</f>
        <v/>
      </c>
      <c r="AL56" s="209" t="str">
        <f>IF(AL54="","",VLOOKUP(AL54,シフト記号表!$D$6:$Z$47,23,FALSE))</f>
        <v/>
      </c>
      <c r="AM56" s="209" t="str">
        <f>IF(AM54="","",VLOOKUP(AM54,シフト記号表!$D$6:$Z$47,23,FALSE))</f>
        <v/>
      </c>
      <c r="AN56" s="209" t="str">
        <f>IF(AN54="","",VLOOKUP(AN54,シフト記号表!$D$6:$Z$47,23,FALSE))</f>
        <v/>
      </c>
      <c r="AO56" s="210" t="str">
        <f>IF(AO54="","",VLOOKUP(AO54,シフト記号表!$D$6:$Z$47,23,FALSE))</f>
        <v/>
      </c>
      <c r="AP56" s="208" t="str">
        <f>IF(AP54="","",VLOOKUP(AP54,シフト記号表!$D$6:$Z$47,23,FALSE))</f>
        <v/>
      </c>
      <c r="AQ56" s="209" t="str">
        <f>IF(AQ54="","",VLOOKUP(AQ54,シフト記号表!$D$6:$Z$47,23,FALSE))</f>
        <v/>
      </c>
      <c r="AR56" s="209" t="str">
        <f>IF(AR54="","",VLOOKUP(AR54,シフト記号表!$D$6:$Z$47,23,FALSE))</f>
        <v/>
      </c>
      <c r="AS56" s="209" t="str">
        <f>IF(AS54="","",VLOOKUP(AS54,シフト記号表!$D$6:$Z$47,23,FALSE))</f>
        <v/>
      </c>
      <c r="AT56" s="209" t="str">
        <f>IF(AT54="","",VLOOKUP(AT54,シフト記号表!$D$6:$Z$47,23,FALSE))</f>
        <v/>
      </c>
      <c r="AU56" s="209" t="str">
        <f>IF(AU54="","",VLOOKUP(AU54,シフト記号表!$D$6:$Z$47,23,FALSE))</f>
        <v/>
      </c>
      <c r="AV56" s="210" t="str">
        <f>IF(AV54="","",VLOOKUP(AV54,シフト記号表!$D$6:$Z$47,23,FALSE))</f>
        <v/>
      </c>
      <c r="AW56" s="208" t="str">
        <f>IF(AW54="","",VLOOKUP(AW54,シフト記号表!$D$6:$Z$47,23,FALSE))</f>
        <v/>
      </c>
      <c r="AX56" s="209" t="str">
        <f>IF(AX54="","",VLOOKUP(AX54,シフト記号表!$D$6:$Z$47,23,FALSE))</f>
        <v/>
      </c>
      <c r="AY56" s="209" t="str">
        <f>IF(AY54="","",VLOOKUP(AY54,シフト記号表!$D$6:$Z$47,23,FALSE))</f>
        <v/>
      </c>
      <c r="AZ56" s="272">
        <f>IF($BC$3="４週",SUM(U56:AV56),IF($BC$3="暦月",SUM(U56:AY56),""))</f>
        <v>0</v>
      </c>
      <c r="BA56" s="273"/>
      <c r="BB56" s="274">
        <f>IF($BC$3="４週",AZ56/4,IF($BC$3="暦月",(AZ56/($BC$8/7)),""))</f>
        <v>0</v>
      </c>
      <c r="BC56" s="273"/>
      <c r="BD56" s="281"/>
      <c r="BE56" s="282"/>
      <c r="BF56" s="282"/>
      <c r="BG56" s="282"/>
      <c r="BH56" s="283"/>
    </row>
    <row r="57" spans="2:60" ht="20.25" customHeight="1" x14ac:dyDescent="0.4">
      <c r="B57" s="125"/>
      <c r="C57" s="284"/>
      <c r="D57" s="285"/>
      <c r="E57" s="286"/>
      <c r="F57" s="174"/>
      <c r="G57" s="170"/>
      <c r="H57" s="293"/>
      <c r="I57" s="296"/>
      <c r="J57" s="297"/>
      <c r="K57" s="297"/>
      <c r="L57" s="298"/>
      <c r="M57" s="305"/>
      <c r="N57" s="306"/>
      <c r="O57" s="307"/>
      <c r="P57" s="21" t="s">
        <v>18</v>
      </c>
      <c r="Q57" s="28"/>
      <c r="R57" s="28"/>
      <c r="S57" s="16"/>
      <c r="T57" s="58"/>
      <c r="U57" s="211"/>
      <c r="V57" s="212"/>
      <c r="W57" s="212"/>
      <c r="X57" s="212"/>
      <c r="Y57" s="212"/>
      <c r="Z57" s="212"/>
      <c r="AA57" s="213"/>
      <c r="AB57" s="211"/>
      <c r="AC57" s="212"/>
      <c r="AD57" s="212"/>
      <c r="AE57" s="212"/>
      <c r="AF57" s="212"/>
      <c r="AG57" s="212"/>
      <c r="AH57" s="213"/>
      <c r="AI57" s="211"/>
      <c r="AJ57" s="212"/>
      <c r="AK57" s="212"/>
      <c r="AL57" s="212"/>
      <c r="AM57" s="212"/>
      <c r="AN57" s="212"/>
      <c r="AO57" s="213"/>
      <c r="AP57" s="211"/>
      <c r="AQ57" s="212"/>
      <c r="AR57" s="212"/>
      <c r="AS57" s="212"/>
      <c r="AT57" s="212"/>
      <c r="AU57" s="212"/>
      <c r="AV57" s="213"/>
      <c r="AW57" s="211"/>
      <c r="AX57" s="212"/>
      <c r="AY57" s="212"/>
      <c r="AZ57" s="314"/>
      <c r="BA57" s="268"/>
      <c r="BB57" s="267"/>
      <c r="BC57" s="268"/>
      <c r="BD57" s="275"/>
      <c r="BE57" s="276"/>
      <c r="BF57" s="276"/>
      <c r="BG57" s="276"/>
      <c r="BH57" s="277"/>
    </row>
    <row r="58" spans="2:60" ht="20.25" customHeight="1" x14ac:dyDescent="0.4">
      <c r="B58" s="121">
        <f>B55+1</f>
        <v>13</v>
      </c>
      <c r="C58" s="287"/>
      <c r="D58" s="288"/>
      <c r="E58" s="289"/>
      <c r="F58" s="174">
        <f>C57</f>
        <v>0</v>
      </c>
      <c r="G58" s="170"/>
      <c r="H58" s="294"/>
      <c r="I58" s="299"/>
      <c r="J58" s="300"/>
      <c r="K58" s="300"/>
      <c r="L58" s="301"/>
      <c r="M58" s="308"/>
      <c r="N58" s="309"/>
      <c r="O58" s="310"/>
      <c r="P58" s="23" t="s">
        <v>72</v>
      </c>
      <c r="Q58" s="24"/>
      <c r="R58" s="24"/>
      <c r="S58" s="19"/>
      <c r="T58" s="53"/>
      <c r="U58" s="205" t="str">
        <f>IF(U57="","",VLOOKUP(U57,シフト記号表!$D$6:$X$47,21,FALSE))</f>
        <v/>
      </c>
      <c r="V58" s="206" t="str">
        <f>IF(V57="","",VLOOKUP(V57,シフト記号表!$D$6:$X$47,21,FALSE))</f>
        <v/>
      </c>
      <c r="W58" s="206" t="str">
        <f>IF(W57="","",VLOOKUP(W57,シフト記号表!$D$6:$X$47,21,FALSE))</f>
        <v/>
      </c>
      <c r="X58" s="206" t="str">
        <f>IF(X57="","",VLOOKUP(X57,シフト記号表!$D$6:$X$47,21,FALSE))</f>
        <v/>
      </c>
      <c r="Y58" s="206" t="str">
        <f>IF(Y57="","",VLOOKUP(Y57,シフト記号表!$D$6:$X$47,21,FALSE))</f>
        <v/>
      </c>
      <c r="Z58" s="206" t="str">
        <f>IF(Z57="","",VLOOKUP(Z57,シフト記号表!$D$6:$X$47,21,FALSE))</f>
        <v/>
      </c>
      <c r="AA58" s="207" t="str">
        <f>IF(AA57="","",VLOOKUP(AA57,シフト記号表!$D$6:$X$47,21,FALSE))</f>
        <v/>
      </c>
      <c r="AB58" s="205" t="str">
        <f>IF(AB57="","",VLOOKUP(AB57,シフト記号表!$D$6:$X$47,21,FALSE))</f>
        <v/>
      </c>
      <c r="AC58" s="206" t="str">
        <f>IF(AC57="","",VLOOKUP(AC57,シフト記号表!$D$6:$X$47,21,FALSE))</f>
        <v/>
      </c>
      <c r="AD58" s="206" t="str">
        <f>IF(AD57="","",VLOOKUP(AD57,シフト記号表!$D$6:$X$47,21,FALSE))</f>
        <v/>
      </c>
      <c r="AE58" s="206" t="str">
        <f>IF(AE57="","",VLOOKUP(AE57,シフト記号表!$D$6:$X$47,21,FALSE))</f>
        <v/>
      </c>
      <c r="AF58" s="206" t="str">
        <f>IF(AF57="","",VLOOKUP(AF57,シフト記号表!$D$6:$X$47,21,FALSE))</f>
        <v/>
      </c>
      <c r="AG58" s="206" t="str">
        <f>IF(AG57="","",VLOOKUP(AG57,シフト記号表!$D$6:$X$47,21,FALSE))</f>
        <v/>
      </c>
      <c r="AH58" s="207" t="str">
        <f>IF(AH57="","",VLOOKUP(AH57,シフト記号表!$D$6:$X$47,21,FALSE))</f>
        <v/>
      </c>
      <c r="AI58" s="205" t="str">
        <f>IF(AI57="","",VLOOKUP(AI57,シフト記号表!$D$6:$X$47,21,FALSE))</f>
        <v/>
      </c>
      <c r="AJ58" s="206" t="str">
        <f>IF(AJ57="","",VLOOKUP(AJ57,シフト記号表!$D$6:$X$47,21,FALSE))</f>
        <v/>
      </c>
      <c r="AK58" s="206" t="str">
        <f>IF(AK57="","",VLOOKUP(AK57,シフト記号表!$D$6:$X$47,21,FALSE))</f>
        <v/>
      </c>
      <c r="AL58" s="206" t="str">
        <f>IF(AL57="","",VLOOKUP(AL57,シフト記号表!$D$6:$X$47,21,FALSE))</f>
        <v/>
      </c>
      <c r="AM58" s="206" t="str">
        <f>IF(AM57="","",VLOOKUP(AM57,シフト記号表!$D$6:$X$47,21,FALSE))</f>
        <v/>
      </c>
      <c r="AN58" s="206" t="str">
        <f>IF(AN57="","",VLOOKUP(AN57,シフト記号表!$D$6:$X$47,21,FALSE))</f>
        <v/>
      </c>
      <c r="AO58" s="207" t="str">
        <f>IF(AO57="","",VLOOKUP(AO57,シフト記号表!$D$6:$X$47,21,FALSE))</f>
        <v/>
      </c>
      <c r="AP58" s="205" t="str">
        <f>IF(AP57="","",VLOOKUP(AP57,シフト記号表!$D$6:$X$47,21,FALSE))</f>
        <v/>
      </c>
      <c r="AQ58" s="206" t="str">
        <f>IF(AQ57="","",VLOOKUP(AQ57,シフト記号表!$D$6:$X$47,21,FALSE))</f>
        <v/>
      </c>
      <c r="AR58" s="206" t="str">
        <f>IF(AR57="","",VLOOKUP(AR57,シフト記号表!$D$6:$X$47,21,FALSE))</f>
        <v/>
      </c>
      <c r="AS58" s="206" t="str">
        <f>IF(AS57="","",VLOOKUP(AS57,シフト記号表!$D$6:$X$47,21,FALSE))</f>
        <v/>
      </c>
      <c r="AT58" s="206" t="str">
        <f>IF(AT57="","",VLOOKUP(AT57,シフト記号表!$D$6:$X$47,21,FALSE))</f>
        <v/>
      </c>
      <c r="AU58" s="206" t="str">
        <f>IF(AU57="","",VLOOKUP(AU57,シフト記号表!$D$6:$X$47,21,FALSE))</f>
        <v/>
      </c>
      <c r="AV58" s="207" t="str">
        <f>IF(AV57="","",VLOOKUP(AV57,シフト記号表!$D$6:$X$47,21,FALSE))</f>
        <v/>
      </c>
      <c r="AW58" s="205" t="str">
        <f>IF(AW57="","",VLOOKUP(AW57,シフト記号表!$D$6:$X$47,21,FALSE))</f>
        <v/>
      </c>
      <c r="AX58" s="206" t="str">
        <f>IF(AX57="","",VLOOKUP(AX57,シフト記号表!$D$6:$X$47,21,FALSE))</f>
        <v/>
      </c>
      <c r="AY58" s="206" t="str">
        <f>IF(AY57="","",VLOOKUP(AY57,シフト記号表!$D$6:$X$47,21,FALSE))</f>
        <v/>
      </c>
      <c r="AZ58" s="269">
        <f>IF($BC$3="４週",SUM(U58:AV58),IF($BC$3="暦月",SUM(U58:AY58),""))</f>
        <v>0</v>
      </c>
      <c r="BA58" s="270"/>
      <c r="BB58" s="271">
        <f>IF($BC$3="４週",AZ58/4,IF($BC$3="暦月",(AZ58/($BC$8/7)),""))</f>
        <v>0</v>
      </c>
      <c r="BC58" s="270"/>
      <c r="BD58" s="278"/>
      <c r="BE58" s="279"/>
      <c r="BF58" s="279"/>
      <c r="BG58" s="279"/>
      <c r="BH58" s="280"/>
    </row>
    <row r="59" spans="2:60" ht="20.25" customHeight="1" x14ac:dyDescent="0.4">
      <c r="B59" s="123"/>
      <c r="C59" s="315"/>
      <c r="D59" s="316"/>
      <c r="E59" s="317"/>
      <c r="F59" s="175"/>
      <c r="G59" s="171">
        <f>C57</f>
        <v>0</v>
      </c>
      <c r="H59" s="318"/>
      <c r="I59" s="319"/>
      <c r="J59" s="320"/>
      <c r="K59" s="320"/>
      <c r="L59" s="321"/>
      <c r="M59" s="322"/>
      <c r="N59" s="323"/>
      <c r="O59" s="324"/>
      <c r="P59" s="41" t="s">
        <v>73</v>
      </c>
      <c r="Q59" s="42"/>
      <c r="R59" s="42"/>
      <c r="S59" s="43"/>
      <c r="T59" s="59"/>
      <c r="U59" s="208" t="str">
        <f>IF(U57="","",VLOOKUP(U57,シフト記号表!$D$6:$Z$47,23,FALSE))</f>
        <v/>
      </c>
      <c r="V59" s="209" t="str">
        <f>IF(V57="","",VLOOKUP(V57,シフト記号表!$D$6:$Z$47,23,FALSE))</f>
        <v/>
      </c>
      <c r="W59" s="209" t="str">
        <f>IF(W57="","",VLOOKUP(W57,シフト記号表!$D$6:$Z$47,23,FALSE))</f>
        <v/>
      </c>
      <c r="X59" s="209" t="str">
        <f>IF(X57="","",VLOOKUP(X57,シフト記号表!$D$6:$Z$47,23,FALSE))</f>
        <v/>
      </c>
      <c r="Y59" s="209" t="str">
        <f>IF(Y57="","",VLOOKUP(Y57,シフト記号表!$D$6:$Z$47,23,FALSE))</f>
        <v/>
      </c>
      <c r="Z59" s="209" t="str">
        <f>IF(Z57="","",VLOOKUP(Z57,シフト記号表!$D$6:$Z$47,23,FALSE))</f>
        <v/>
      </c>
      <c r="AA59" s="210" t="str">
        <f>IF(AA57="","",VLOOKUP(AA57,シフト記号表!$D$6:$Z$47,23,FALSE))</f>
        <v/>
      </c>
      <c r="AB59" s="208" t="str">
        <f>IF(AB57="","",VLOOKUP(AB57,シフト記号表!$D$6:$Z$47,23,FALSE))</f>
        <v/>
      </c>
      <c r="AC59" s="209" t="str">
        <f>IF(AC57="","",VLOOKUP(AC57,シフト記号表!$D$6:$Z$47,23,FALSE))</f>
        <v/>
      </c>
      <c r="AD59" s="209" t="str">
        <f>IF(AD57="","",VLOOKUP(AD57,シフト記号表!$D$6:$Z$47,23,FALSE))</f>
        <v/>
      </c>
      <c r="AE59" s="209" t="str">
        <f>IF(AE57="","",VLOOKUP(AE57,シフト記号表!$D$6:$Z$47,23,FALSE))</f>
        <v/>
      </c>
      <c r="AF59" s="209" t="str">
        <f>IF(AF57="","",VLOOKUP(AF57,シフト記号表!$D$6:$Z$47,23,FALSE))</f>
        <v/>
      </c>
      <c r="AG59" s="209" t="str">
        <f>IF(AG57="","",VLOOKUP(AG57,シフト記号表!$D$6:$Z$47,23,FALSE))</f>
        <v/>
      </c>
      <c r="AH59" s="210" t="str">
        <f>IF(AH57="","",VLOOKUP(AH57,シフト記号表!$D$6:$Z$47,23,FALSE))</f>
        <v/>
      </c>
      <c r="AI59" s="208" t="str">
        <f>IF(AI57="","",VLOOKUP(AI57,シフト記号表!$D$6:$Z$47,23,FALSE))</f>
        <v/>
      </c>
      <c r="AJ59" s="209" t="str">
        <f>IF(AJ57="","",VLOOKUP(AJ57,シフト記号表!$D$6:$Z$47,23,FALSE))</f>
        <v/>
      </c>
      <c r="AK59" s="209" t="str">
        <f>IF(AK57="","",VLOOKUP(AK57,シフト記号表!$D$6:$Z$47,23,FALSE))</f>
        <v/>
      </c>
      <c r="AL59" s="209" t="str">
        <f>IF(AL57="","",VLOOKUP(AL57,シフト記号表!$D$6:$Z$47,23,FALSE))</f>
        <v/>
      </c>
      <c r="AM59" s="209" t="str">
        <f>IF(AM57="","",VLOOKUP(AM57,シフト記号表!$D$6:$Z$47,23,FALSE))</f>
        <v/>
      </c>
      <c r="AN59" s="209" t="str">
        <f>IF(AN57="","",VLOOKUP(AN57,シフト記号表!$D$6:$Z$47,23,FALSE))</f>
        <v/>
      </c>
      <c r="AO59" s="210" t="str">
        <f>IF(AO57="","",VLOOKUP(AO57,シフト記号表!$D$6:$Z$47,23,FALSE))</f>
        <v/>
      </c>
      <c r="AP59" s="208" t="str">
        <f>IF(AP57="","",VLOOKUP(AP57,シフト記号表!$D$6:$Z$47,23,FALSE))</f>
        <v/>
      </c>
      <c r="AQ59" s="209" t="str">
        <f>IF(AQ57="","",VLOOKUP(AQ57,シフト記号表!$D$6:$Z$47,23,FALSE))</f>
        <v/>
      </c>
      <c r="AR59" s="209" t="str">
        <f>IF(AR57="","",VLOOKUP(AR57,シフト記号表!$D$6:$Z$47,23,FALSE))</f>
        <v/>
      </c>
      <c r="AS59" s="209" t="str">
        <f>IF(AS57="","",VLOOKUP(AS57,シフト記号表!$D$6:$Z$47,23,FALSE))</f>
        <v/>
      </c>
      <c r="AT59" s="209" t="str">
        <f>IF(AT57="","",VLOOKUP(AT57,シフト記号表!$D$6:$Z$47,23,FALSE))</f>
        <v/>
      </c>
      <c r="AU59" s="209" t="str">
        <f>IF(AU57="","",VLOOKUP(AU57,シフト記号表!$D$6:$Z$47,23,FALSE))</f>
        <v/>
      </c>
      <c r="AV59" s="210" t="str">
        <f>IF(AV57="","",VLOOKUP(AV57,シフト記号表!$D$6:$Z$47,23,FALSE))</f>
        <v/>
      </c>
      <c r="AW59" s="208" t="str">
        <f>IF(AW57="","",VLOOKUP(AW57,シフト記号表!$D$6:$Z$47,23,FALSE))</f>
        <v/>
      </c>
      <c r="AX59" s="209" t="str">
        <f>IF(AX57="","",VLOOKUP(AX57,シフト記号表!$D$6:$Z$47,23,FALSE))</f>
        <v/>
      </c>
      <c r="AY59" s="209" t="str">
        <f>IF(AY57="","",VLOOKUP(AY57,シフト記号表!$D$6:$Z$47,23,FALSE))</f>
        <v/>
      </c>
      <c r="AZ59" s="272">
        <f>IF($BC$3="４週",SUM(U59:AV59),IF($BC$3="暦月",SUM(U59:AY59),""))</f>
        <v>0</v>
      </c>
      <c r="BA59" s="273"/>
      <c r="BB59" s="274">
        <f>IF($BC$3="４週",AZ59/4,IF($BC$3="暦月",(AZ59/($BC$8/7)),""))</f>
        <v>0</v>
      </c>
      <c r="BC59" s="273"/>
      <c r="BD59" s="281"/>
      <c r="BE59" s="282"/>
      <c r="BF59" s="282"/>
      <c r="BG59" s="282"/>
      <c r="BH59" s="283"/>
    </row>
    <row r="60" spans="2:60" ht="20.25" customHeight="1" x14ac:dyDescent="0.4">
      <c r="B60" s="125"/>
      <c r="C60" s="284"/>
      <c r="D60" s="285"/>
      <c r="E60" s="286"/>
      <c r="F60" s="174"/>
      <c r="G60" s="170"/>
      <c r="H60" s="293"/>
      <c r="I60" s="296"/>
      <c r="J60" s="297"/>
      <c r="K60" s="297"/>
      <c r="L60" s="298"/>
      <c r="M60" s="305"/>
      <c r="N60" s="306"/>
      <c r="O60" s="307"/>
      <c r="P60" s="21" t="s">
        <v>18</v>
      </c>
      <c r="Q60" s="28"/>
      <c r="R60" s="28"/>
      <c r="S60" s="16"/>
      <c r="T60" s="58"/>
      <c r="U60" s="211"/>
      <c r="V60" s="212"/>
      <c r="W60" s="212"/>
      <c r="X60" s="212"/>
      <c r="Y60" s="212"/>
      <c r="Z60" s="212"/>
      <c r="AA60" s="213"/>
      <c r="AB60" s="211"/>
      <c r="AC60" s="212"/>
      <c r="AD60" s="212"/>
      <c r="AE60" s="212"/>
      <c r="AF60" s="212"/>
      <c r="AG60" s="212"/>
      <c r="AH60" s="213"/>
      <c r="AI60" s="211"/>
      <c r="AJ60" s="212"/>
      <c r="AK60" s="212"/>
      <c r="AL60" s="212"/>
      <c r="AM60" s="212"/>
      <c r="AN60" s="212"/>
      <c r="AO60" s="213"/>
      <c r="AP60" s="211"/>
      <c r="AQ60" s="212"/>
      <c r="AR60" s="212"/>
      <c r="AS60" s="212"/>
      <c r="AT60" s="212"/>
      <c r="AU60" s="212"/>
      <c r="AV60" s="213"/>
      <c r="AW60" s="211"/>
      <c r="AX60" s="212"/>
      <c r="AY60" s="212"/>
      <c r="AZ60" s="314"/>
      <c r="BA60" s="268"/>
      <c r="BB60" s="267"/>
      <c r="BC60" s="268"/>
      <c r="BD60" s="275"/>
      <c r="BE60" s="276"/>
      <c r="BF60" s="276"/>
      <c r="BG60" s="276"/>
      <c r="BH60" s="277"/>
    </row>
    <row r="61" spans="2:60" ht="20.25" customHeight="1" x14ac:dyDescent="0.4">
      <c r="B61" s="121">
        <f>B58+1</f>
        <v>14</v>
      </c>
      <c r="C61" s="287"/>
      <c r="D61" s="288"/>
      <c r="E61" s="289"/>
      <c r="F61" s="174">
        <f>C60</f>
        <v>0</v>
      </c>
      <c r="G61" s="170"/>
      <c r="H61" s="294"/>
      <c r="I61" s="299"/>
      <c r="J61" s="300"/>
      <c r="K61" s="300"/>
      <c r="L61" s="301"/>
      <c r="M61" s="308"/>
      <c r="N61" s="309"/>
      <c r="O61" s="310"/>
      <c r="P61" s="23" t="s">
        <v>72</v>
      </c>
      <c r="Q61" s="24"/>
      <c r="R61" s="24"/>
      <c r="S61" s="19"/>
      <c r="T61" s="53"/>
      <c r="U61" s="205" t="str">
        <f>IF(U60="","",VLOOKUP(U60,シフト記号表!$D$6:$X$47,21,FALSE))</f>
        <v/>
      </c>
      <c r="V61" s="206" t="str">
        <f>IF(V60="","",VLOOKUP(V60,シフト記号表!$D$6:$X$47,21,FALSE))</f>
        <v/>
      </c>
      <c r="W61" s="206" t="str">
        <f>IF(W60="","",VLOOKUP(W60,シフト記号表!$D$6:$X$47,21,FALSE))</f>
        <v/>
      </c>
      <c r="X61" s="206" t="str">
        <f>IF(X60="","",VLOOKUP(X60,シフト記号表!$D$6:$X$47,21,FALSE))</f>
        <v/>
      </c>
      <c r="Y61" s="206" t="str">
        <f>IF(Y60="","",VLOOKUP(Y60,シフト記号表!$D$6:$X$47,21,FALSE))</f>
        <v/>
      </c>
      <c r="Z61" s="206" t="str">
        <f>IF(Z60="","",VLOOKUP(Z60,シフト記号表!$D$6:$X$47,21,FALSE))</f>
        <v/>
      </c>
      <c r="AA61" s="207" t="str">
        <f>IF(AA60="","",VLOOKUP(AA60,シフト記号表!$D$6:$X$47,21,FALSE))</f>
        <v/>
      </c>
      <c r="AB61" s="205" t="str">
        <f>IF(AB60="","",VLOOKUP(AB60,シフト記号表!$D$6:$X$47,21,FALSE))</f>
        <v/>
      </c>
      <c r="AC61" s="206" t="str">
        <f>IF(AC60="","",VLOOKUP(AC60,シフト記号表!$D$6:$X$47,21,FALSE))</f>
        <v/>
      </c>
      <c r="AD61" s="206" t="str">
        <f>IF(AD60="","",VLOOKUP(AD60,シフト記号表!$D$6:$X$47,21,FALSE))</f>
        <v/>
      </c>
      <c r="AE61" s="206" t="str">
        <f>IF(AE60="","",VLOOKUP(AE60,シフト記号表!$D$6:$X$47,21,FALSE))</f>
        <v/>
      </c>
      <c r="AF61" s="206" t="str">
        <f>IF(AF60="","",VLOOKUP(AF60,シフト記号表!$D$6:$X$47,21,FALSE))</f>
        <v/>
      </c>
      <c r="AG61" s="206" t="str">
        <f>IF(AG60="","",VLOOKUP(AG60,シフト記号表!$D$6:$X$47,21,FALSE))</f>
        <v/>
      </c>
      <c r="AH61" s="207" t="str">
        <f>IF(AH60="","",VLOOKUP(AH60,シフト記号表!$D$6:$X$47,21,FALSE))</f>
        <v/>
      </c>
      <c r="AI61" s="205" t="str">
        <f>IF(AI60="","",VLOOKUP(AI60,シフト記号表!$D$6:$X$47,21,FALSE))</f>
        <v/>
      </c>
      <c r="AJ61" s="206" t="str">
        <f>IF(AJ60="","",VLOOKUP(AJ60,シフト記号表!$D$6:$X$47,21,FALSE))</f>
        <v/>
      </c>
      <c r="AK61" s="206" t="str">
        <f>IF(AK60="","",VLOOKUP(AK60,シフト記号表!$D$6:$X$47,21,FALSE))</f>
        <v/>
      </c>
      <c r="AL61" s="206" t="str">
        <f>IF(AL60="","",VLOOKUP(AL60,シフト記号表!$D$6:$X$47,21,FALSE))</f>
        <v/>
      </c>
      <c r="AM61" s="206" t="str">
        <f>IF(AM60="","",VLOOKUP(AM60,シフト記号表!$D$6:$X$47,21,FALSE))</f>
        <v/>
      </c>
      <c r="AN61" s="206" t="str">
        <f>IF(AN60="","",VLOOKUP(AN60,シフト記号表!$D$6:$X$47,21,FALSE))</f>
        <v/>
      </c>
      <c r="AO61" s="207" t="str">
        <f>IF(AO60="","",VLOOKUP(AO60,シフト記号表!$D$6:$X$47,21,FALSE))</f>
        <v/>
      </c>
      <c r="AP61" s="205" t="str">
        <f>IF(AP60="","",VLOOKUP(AP60,シフト記号表!$D$6:$X$47,21,FALSE))</f>
        <v/>
      </c>
      <c r="AQ61" s="206" t="str">
        <f>IF(AQ60="","",VLOOKUP(AQ60,シフト記号表!$D$6:$X$47,21,FALSE))</f>
        <v/>
      </c>
      <c r="AR61" s="206" t="str">
        <f>IF(AR60="","",VLOOKUP(AR60,シフト記号表!$D$6:$X$47,21,FALSE))</f>
        <v/>
      </c>
      <c r="AS61" s="206" t="str">
        <f>IF(AS60="","",VLOOKUP(AS60,シフト記号表!$D$6:$X$47,21,FALSE))</f>
        <v/>
      </c>
      <c r="AT61" s="206" t="str">
        <f>IF(AT60="","",VLOOKUP(AT60,シフト記号表!$D$6:$X$47,21,FALSE))</f>
        <v/>
      </c>
      <c r="AU61" s="206" t="str">
        <f>IF(AU60="","",VLOOKUP(AU60,シフト記号表!$D$6:$X$47,21,FALSE))</f>
        <v/>
      </c>
      <c r="AV61" s="207" t="str">
        <f>IF(AV60="","",VLOOKUP(AV60,シフト記号表!$D$6:$X$47,21,FALSE))</f>
        <v/>
      </c>
      <c r="AW61" s="205" t="str">
        <f>IF(AW60="","",VLOOKUP(AW60,シフト記号表!$D$6:$X$47,21,FALSE))</f>
        <v/>
      </c>
      <c r="AX61" s="206" t="str">
        <f>IF(AX60="","",VLOOKUP(AX60,シフト記号表!$D$6:$X$47,21,FALSE))</f>
        <v/>
      </c>
      <c r="AY61" s="206" t="str">
        <f>IF(AY60="","",VLOOKUP(AY60,シフト記号表!$D$6:$X$47,21,FALSE))</f>
        <v/>
      </c>
      <c r="AZ61" s="269">
        <f>IF($BC$3="４週",SUM(U61:AV61),IF($BC$3="暦月",SUM(U61:AY61),""))</f>
        <v>0</v>
      </c>
      <c r="BA61" s="270"/>
      <c r="BB61" s="271">
        <f>IF($BC$3="４週",AZ61/4,IF($BC$3="暦月",(AZ61/($BC$8/7)),""))</f>
        <v>0</v>
      </c>
      <c r="BC61" s="270"/>
      <c r="BD61" s="278"/>
      <c r="BE61" s="279"/>
      <c r="BF61" s="279"/>
      <c r="BG61" s="279"/>
      <c r="BH61" s="280"/>
    </row>
    <row r="62" spans="2:60" ht="20.25" customHeight="1" x14ac:dyDescent="0.4">
      <c r="B62" s="123"/>
      <c r="C62" s="315"/>
      <c r="D62" s="316"/>
      <c r="E62" s="317"/>
      <c r="F62" s="175"/>
      <c r="G62" s="171">
        <f>C60</f>
        <v>0</v>
      </c>
      <c r="H62" s="318"/>
      <c r="I62" s="319"/>
      <c r="J62" s="320"/>
      <c r="K62" s="320"/>
      <c r="L62" s="321"/>
      <c r="M62" s="322"/>
      <c r="N62" s="323"/>
      <c r="O62" s="324"/>
      <c r="P62" s="41" t="s">
        <v>73</v>
      </c>
      <c r="Q62" s="42"/>
      <c r="R62" s="42"/>
      <c r="S62" s="43"/>
      <c r="T62" s="59"/>
      <c r="U62" s="208" t="str">
        <f>IF(U60="","",VLOOKUP(U60,シフト記号表!$D$6:$Z$47,23,FALSE))</f>
        <v/>
      </c>
      <c r="V62" s="209" t="str">
        <f>IF(V60="","",VLOOKUP(V60,シフト記号表!$D$6:$Z$47,23,FALSE))</f>
        <v/>
      </c>
      <c r="W62" s="209" t="str">
        <f>IF(W60="","",VLOOKUP(W60,シフト記号表!$D$6:$Z$47,23,FALSE))</f>
        <v/>
      </c>
      <c r="X62" s="209" t="str">
        <f>IF(X60="","",VLOOKUP(X60,シフト記号表!$D$6:$Z$47,23,FALSE))</f>
        <v/>
      </c>
      <c r="Y62" s="209" t="str">
        <f>IF(Y60="","",VLOOKUP(Y60,シフト記号表!$D$6:$Z$47,23,FALSE))</f>
        <v/>
      </c>
      <c r="Z62" s="209" t="str">
        <f>IF(Z60="","",VLOOKUP(Z60,シフト記号表!$D$6:$Z$47,23,FALSE))</f>
        <v/>
      </c>
      <c r="AA62" s="210" t="str">
        <f>IF(AA60="","",VLOOKUP(AA60,シフト記号表!$D$6:$Z$47,23,FALSE))</f>
        <v/>
      </c>
      <c r="AB62" s="208" t="str">
        <f>IF(AB60="","",VLOOKUP(AB60,シフト記号表!$D$6:$Z$47,23,FALSE))</f>
        <v/>
      </c>
      <c r="AC62" s="209" t="str">
        <f>IF(AC60="","",VLOOKUP(AC60,シフト記号表!$D$6:$Z$47,23,FALSE))</f>
        <v/>
      </c>
      <c r="AD62" s="209" t="str">
        <f>IF(AD60="","",VLOOKUP(AD60,シフト記号表!$D$6:$Z$47,23,FALSE))</f>
        <v/>
      </c>
      <c r="AE62" s="209" t="str">
        <f>IF(AE60="","",VLOOKUP(AE60,シフト記号表!$D$6:$Z$47,23,FALSE))</f>
        <v/>
      </c>
      <c r="AF62" s="209" t="str">
        <f>IF(AF60="","",VLOOKUP(AF60,シフト記号表!$D$6:$Z$47,23,FALSE))</f>
        <v/>
      </c>
      <c r="AG62" s="209" t="str">
        <f>IF(AG60="","",VLOOKUP(AG60,シフト記号表!$D$6:$Z$47,23,FALSE))</f>
        <v/>
      </c>
      <c r="AH62" s="210" t="str">
        <f>IF(AH60="","",VLOOKUP(AH60,シフト記号表!$D$6:$Z$47,23,FALSE))</f>
        <v/>
      </c>
      <c r="AI62" s="208" t="str">
        <f>IF(AI60="","",VLOOKUP(AI60,シフト記号表!$D$6:$Z$47,23,FALSE))</f>
        <v/>
      </c>
      <c r="AJ62" s="209" t="str">
        <f>IF(AJ60="","",VLOOKUP(AJ60,シフト記号表!$D$6:$Z$47,23,FALSE))</f>
        <v/>
      </c>
      <c r="AK62" s="209" t="str">
        <f>IF(AK60="","",VLOOKUP(AK60,シフト記号表!$D$6:$Z$47,23,FALSE))</f>
        <v/>
      </c>
      <c r="AL62" s="209" t="str">
        <f>IF(AL60="","",VLOOKUP(AL60,シフト記号表!$D$6:$Z$47,23,FALSE))</f>
        <v/>
      </c>
      <c r="AM62" s="209" t="str">
        <f>IF(AM60="","",VLOOKUP(AM60,シフト記号表!$D$6:$Z$47,23,FALSE))</f>
        <v/>
      </c>
      <c r="AN62" s="209" t="str">
        <f>IF(AN60="","",VLOOKUP(AN60,シフト記号表!$D$6:$Z$47,23,FALSE))</f>
        <v/>
      </c>
      <c r="AO62" s="210" t="str">
        <f>IF(AO60="","",VLOOKUP(AO60,シフト記号表!$D$6:$Z$47,23,FALSE))</f>
        <v/>
      </c>
      <c r="AP62" s="208" t="str">
        <f>IF(AP60="","",VLOOKUP(AP60,シフト記号表!$D$6:$Z$47,23,FALSE))</f>
        <v/>
      </c>
      <c r="AQ62" s="209" t="str">
        <f>IF(AQ60="","",VLOOKUP(AQ60,シフト記号表!$D$6:$Z$47,23,FALSE))</f>
        <v/>
      </c>
      <c r="AR62" s="209" t="str">
        <f>IF(AR60="","",VLOOKUP(AR60,シフト記号表!$D$6:$Z$47,23,FALSE))</f>
        <v/>
      </c>
      <c r="AS62" s="209" t="str">
        <f>IF(AS60="","",VLOOKUP(AS60,シフト記号表!$D$6:$Z$47,23,FALSE))</f>
        <v/>
      </c>
      <c r="AT62" s="209" t="str">
        <f>IF(AT60="","",VLOOKUP(AT60,シフト記号表!$D$6:$Z$47,23,FALSE))</f>
        <v/>
      </c>
      <c r="AU62" s="209" t="str">
        <f>IF(AU60="","",VLOOKUP(AU60,シフト記号表!$D$6:$Z$47,23,FALSE))</f>
        <v/>
      </c>
      <c r="AV62" s="210" t="str">
        <f>IF(AV60="","",VLOOKUP(AV60,シフト記号表!$D$6:$Z$47,23,FALSE))</f>
        <v/>
      </c>
      <c r="AW62" s="208" t="str">
        <f>IF(AW60="","",VLOOKUP(AW60,シフト記号表!$D$6:$Z$47,23,FALSE))</f>
        <v/>
      </c>
      <c r="AX62" s="209" t="str">
        <f>IF(AX60="","",VLOOKUP(AX60,シフト記号表!$D$6:$Z$47,23,FALSE))</f>
        <v/>
      </c>
      <c r="AY62" s="209" t="str">
        <f>IF(AY60="","",VLOOKUP(AY60,シフト記号表!$D$6:$Z$47,23,FALSE))</f>
        <v/>
      </c>
      <c r="AZ62" s="272">
        <f>IF($BC$3="４週",SUM(U62:AV62),IF($BC$3="暦月",SUM(U62:AY62),""))</f>
        <v>0</v>
      </c>
      <c r="BA62" s="273"/>
      <c r="BB62" s="274">
        <f>IF($BC$3="４週",AZ62/4,IF($BC$3="暦月",(AZ62/($BC$8/7)),""))</f>
        <v>0</v>
      </c>
      <c r="BC62" s="273"/>
      <c r="BD62" s="281"/>
      <c r="BE62" s="282"/>
      <c r="BF62" s="282"/>
      <c r="BG62" s="282"/>
      <c r="BH62" s="283"/>
    </row>
    <row r="63" spans="2:60" ht="20.25" customHeight="1" x14ac:dyDescent="0.4">
      <c r="B63" s="125"/>
      <c r="C63" s="284"/>
      <c r="D63" s="285"/>
      <c r="E63" s="286"/>
      <c r="F63" s="174"/>
      <c r="G63" s="170"/>
      <c r="H63" s="293"/>
      <c r="I63" s="296"/>
      <c r="J63" s="297"/>
      <c r="K63" s="297"/>
      <c r="L63" s="298"/>
      <c r="M63" s="305"/>
      <c r="N63" s="306"/>
      <c r="O63" s="307"/>
      <c r="P63" s="21" t="s">
        <v>18</v>
      </c>
      <c r="Q63" s="28"/>
      <c r="R63" s="28"/>
      <c r="S63" s="16"/>
      <c r="T63" s="58"/>
      <c r="U63" s="211"/>
      <c r="V63" s="212"/>
      <c r="W63" s="212"/>
      <c r="X63" s="212"/>
      <c r="Y63" s="212"/>
      <c r="Z63" s="212"/>
      <c r="AA63" s="213"/>
      <c r="AB63" s="211"/>
      <c r="AC63" s="212"/>
      <c r="AD63" s="212"/>
      <c r="AE63" s="212"/>
      <c r="AF63" s="212"/>
      <c r="AG63" s="212"/>
      <c r="AH63" s="213"/>
      <c r="AI63" s="211"/>
      <c r="AJ63" s="212"/>
      <c r="AK63" s="212"/>
      <c r="AL63" s="212"/>
      <c r="AM63" s="212"/>
      <c r="AN63" s="212"/>
      <c r="AO63" s="213"/>
      <c r="AP63" s="211"/>
      <c r="AQ63" s="212"/>
      <c r="AR63" s="212"/>
      <c r="AS63" s="212"/>
      <c r="AT63" s="212"/>
      <c r="AU63" s="212"/>
      <c r="AV63" s="213"/>
      <c r="AW63" s="211"/>
      <c r="AX63" s="212"/>
      <c r="AY63" s="212"/>
      <c r="AZ63" s="314"/>
      <c r="BA63" s="268"/>
      <c r="BB63" s="267"/>
      <c r="BC63" s="268"/>
      <c r="BD63" s="275"/>
      <c r="BE63" s="276"/>
      <c r="BF63" s="276"/>
      <c r="BG63" s="276"/>
      <c r="BH63" s="277"/>
    </row>
    <row r="64" spans="2:60" ht="20.25" customHeight="1" x14ac:dyDescent="0.4">
      <c r="B64" s="121">
        <f>B61+1</f>
        <v>15</v>
      </c>
      <c r="C64" s="287"/>
      <c r="D64" s="288"/>
      <c r="E64" s="289"/>
      <c r="F64" s="174">
        <f>C63</f>
        <v>0</v>
      </c>
      <c r="G64" s="170"/>
      <c r="H64" s="294"/>
      <c r="I64" s="299"/>
      <c r="J64" s="300"/>
      <c r="K64" s="300"/>
      <c r="L64" s="301"/>
      <c r="M64" s="308"/>
      <c r="N64" s="309"/>
      <c r="O64" s="310"/>
      <c r="P64" s="23" t="s">
        <v>72</v>
      </c>
      <c r="Q64" s="24"/>
      <c r="R64" s="24"/>
      <c r="S64" s="19"/>
      <c r="T64" s="53"/>
      <c r="U64" s="205" t="str">
        <f>IF(U63="","",VLOOKUP(U63,シフト記号表!$D$6:$X$47,21,FALSE))</f>
        <v/>
      </c>
      <c r="V64" s="206" t="str">
        <f>IF(V63="","",VLOOKUP(V63,シフト記号表!$D$6:$X$47,21,FALSE))</f>
        <v/>
      </c>
      <c r="W64" s="206" t="str">
        <f>IF(W63="","",VLOOKUP(W63,シフト記号表!$D$6:$X$47,21,FALSE))</f>
        <v/>
      </c>
      <c r="X64" s="206" t="str">
        <f>IF(X63="","",VLOOKUP(X63,シフト記号表!$D$6:$X$47,21,FALSE))</f>
        <v/>
      </c>
      <c r="Y64" s="206" t="str">
        <f>IF(Y63="","",VLOOKUP(Y63,シフト記号表!$D$6:$X$47,21,FALSE))</f>
        <v/>
      </c>
      <c r="Z64" s="206" t="str">
        <f>IF(Z63="","",VLOOKUP(Z63,シフト記号表!$D$6:$X$47,21,FALSE))</f>
        <v/>
      </c>
      <c r="AA64" s="207" t="str">
        <f>IF(AA63="","",VLOOKUP(AA63,シフト記号表!$D$6:$X$47,21,FALSE))</f>
        <v/>
      </c>
      <c r="AB64" s="205" t="str">
        <f>IF(AB63="","",VLOOKUP(AB63,シフト記号表!$D$6:$X$47,21,FALSE))</f>
        <v/>
      </c>
      <c r="AC64" s="206" t="str">
        <f>IF(AC63="","",VLOOKUP(AC63,シフト記号表!$D$6:$X$47,21,FALSE))</f>
        <v/>
      </c>
      <c r="AD64" s="206" t="str">
        <f>IF(AD63="","",VLOOKUP(AD63,シフト記号表!$D$6:$X$47,21,FALSE))</f>
        <v/>
      </c>
      <c r="AE64" s="206" t="str">
        <f>IF(AE63="","",VLOOKUP(AE63,シフト記号表!$D$6:$X$47,21,FALSE))</f>
        <v/>
      </c>
      <c r="AF64" s="206" t="str">
        <f>IF(AF63="","",VLOOKUP(AF63,シフト記号表!$D$6:$X$47,21,FALSE))</f>
        <v/>
      </c>
      <c r="AG64" s="206" t="str">
        <f>IF(AG63="","",VLOOKUP(AG63,シフト記号表!$D$6:$X$47,21,FALSE))</f>
        <v/>
      </c>
      <c r="AH64" s="207" t="str">
        <f>IF(AH63="","",VLOOKUP(AH63,シフト記号表!$D$6:$X$47,21,FALSE))</f>
        <v/>
      </c>
      <c r="AI64" s="205" t="str">
        <f>IF(AI63="","",VLOOKUP(AI63,シフト記号表!$D$6:$X$47,21,FALSE))</f>
        <v/>
      </c>
      <c r="AJ64" s="206" t="str">
        <f>IF(AJ63="","",VLOOKUP(AJ63,シフト記号表!$D$6:$X$47,21,FALSE))</f>
        <v/>
      </c>
      <c r="AK64" s="206" t="str">
        <f>IF(AK63="","",VLOOKUP(AK63,シフト記号表!$D$6:$X$47,21,FALSE))</f>
        <v/>
      </c>
      <c r="AL64" s="206" t="str">
        <f>IF(AL63="","",VLOOKUP(AL63,シフト記号表!$D$6:$X$47,21,FALSE))</f>
        <v/>
      </c>
      <c r="AM64" s="206" t="str">
        <f>IF(AM63="","",VLOOKUP(AM63,シフト記号表!$D$6:$X$47,21,FALSE))</f>
        <v/>
      </c>
      <c r="AN64" s="206" t="str">
        <f>IF(AN63="","",VLOOKUP(AN63,シフト記号表!$D$6:$X$47,21,FALSE))</f>
        <v/>
      </c>
      <c r="AO64" s="207" t="str">
        <f>IF(AO63="","",VLOOKUP(AO63,シフト記号表!$D$6:$X$47,21,FALSE))</f>
        <v/>
      </c>
      <c r="AP64" s="205" t="str">
        <f>IF(AP63="","",VLOOKUP(AP63,シフト記号表!$D$6:$X$47,21,FALSE))</f>
        <v/>
      </c>
      <c r="AQ64" s="206" t="str">
        <f>IF(AQ63="","",VLOOKUP(AQ63,シフト記号表!$D$6:$X$47,21,FALSE))</f>
        <v/>
      </c>
      <c r="AR64" s="206" t="str">
        <f>IF(AR63="","",VLOOKUP(AR63,シフト記号表!$D$6:$X$47,21,FALSE))</f>
        <v/>
      </c>
      <c r="AS64" s="206" t="str">
        <f>IF(AS63="","",VLOOKUP(AS63,シフト記号表!$D$6:$X$47,21,FALSE))</f>
        <v/>
      </c>
      <c r="AT64" s="206" t="str">
        <f>IF(AT63="","",VLOOKUP(AT63,シフト記号表!$D$6:$X$47,21,FALSE))</f>
        <v/>
      </c>
      <c r="AU64" s="206" t="str">
        <f>IF(AU63="","",VLOOKUP(AU63,シフト記号表!$D$6:$X$47,21,FALSE))</f>
        <v/>
      </c>
      <c r="AV64" s="207" t="str">
        <f>IF(AV63="","",VLOOKUP(AV63,シフト記号表!$D$6:$X$47,21,FALSE))</f>
        <v/>
      </c>
      <c r="AW64" s="205" t="str">
        <f>IF(AW63="","",VLOOKUP(AW63,シフト記号表!$D$6:$X$47,21,FALSE))</f>
        <v/>
      </c>
      <c r="AX64" s="206" t="str">
        <f>IF(AX63="","",VLOOKUP(AX63,シフト記号表!$D$6:$X$47,21,FALSE))</f>
        <v/>
      </c>
      <c r="AY64" s="206" t="str">
        <f>IF(AY63="","",VLOOKUP(AY63,シフト記号表!$D$6:$X$47,21,FALSE))</f>
        <v/>
      </c>
      <c r="AZ64" s="269">
        <f>IF($BC$3="４週",SUM(U64:AV64),IF($BC$3="暦月",SUM(U64:AY64),""))</f>
        <v>0</v>
      </c>
      <c r="BA64" s="270"/>
      <c r="BB64" s="271">
        <f>IF($BC$3="４週",AZ64/4,IF($BC$3="暦月",(AZ64/($BC$8/7)),""))</f>
        <v>0</v>
      </c>
      <c r="BC64" s="270"/>
      <c r="BD64" s="278"/>
      <c r="BE64" s="279"/>
      <c r="BF64" s="279"/>
      <c r="BG64" s="279"/>
      <c r="BH64" s="280"/>
    </row>
    <row r="65" spans="2:60" ht="20.25" customHeight="1" x14ac:dyDescent="0.4">
      <c r="B65" s="123"/>
      <c r="C65" s="315"/>
      <c r="D65" s="316"/>
      <c r="E65" s="317"/>
      <c r="F65" s="175"/>
      <c r="G65" s="171">
        <f>C63</f>
        <v>0</v>
      </c>
      <c r="H65" s="318"/>
      <c r="I65" s="319"/>
      <c r="J65" s="320"/>
      <c r="K65" s="320"/>
      <c r="L65" s="321"/>
      <c r="M65" s="322"/>
      <c r="N65" s="323"/>
      <c r="O65" s="324"/>
      <c r="P65" s="41" t="s">
        <v>73</v>
      </c>
      <c r="Q65" s="42"/>
      <c r="R65" s="42"/>
      <c r="S65" s="43"/>
      <c r="T65" s="59"/>
      <c r="U65" s="208" t="str">
        <f>IF(U63="","",VLOOKUP(U63,シフト記号表!$D$6:$Z$47,23,FALSE))</f>
        <v/>
      </c>
      <c r="V65" s="209" t="str">
        <f>IF(V63="","",VLOOKUP(V63,シフト記号表!$D$6:$Z$47,23,FALSE))</f>
        <v/>
      </c>
      <c r="W65" s="209" t="str">
        <f>IF(W63="","",VLOOKUP(W63,シフト記号表!$D$6:$Z$47,23,FALSE))</f>
        <v/>
      </c>
      <c r="X65" s="209" t="str">
        <f>IF(X63="","",VLOOKUP(X63,シフト記号表!$D$6:$Z$47,23,FALSE))</f>
        <v/>
      </c>
      <c r="Y65" s="209" t="str">
        <f>IF(Y63="","",VLOOKUP(Y63,シフト記号表!$D$6:$Z$47,23,FALSE))</f>
        <v/>
      </c>
      <c r="Z65" s="209" t="str">
        <f>IF(Z63="","",VLOOKUP(Z63,シフト記号表!$D$6:$Z$47,23,FALSE))</f>
        <v/>
      </c>
      <c r="AA65" s="210" t="str">
        <f>IF(AA63="","",VLOOKUP(AA63,シフト記号表!$D$6:$Z$47,23,FALSE))</f>
        <v/>
      </c>
      <c r="AB65" s="208" t="str">
        <f>IF(AB63="","",VLOOKUP(AB63,シフト記号表!$D$6:$Z$47,23,FALSE))</f>
        <v/>
      </c>
      <c r="AC65" s="209" t="str">
        <f>IF(AC63="","",VLOOKUP(AC63,シフト記号表!$D$6:$Z$47,23,FALSE))</f>
        <v/>
      </c>
      <c r="AD65" s="209" t="str">
        <f>IF(AD63="","",VLOOKUP(AD63,シフト記号表!$D$6:$Z$47,23,FALSE))</f>
        <v/>
      </c>
      <c r="AE65" s="209" t="str">
        <f>IF(AE63="","",VLOOKUP(AE63,シフト記号表!$D$6:$Z$47,23,FALSE))</f>
        <v/>
      </c>
      <c r="AF65" s="209" t="str">
        <f>IF(AF63="","",VLOOKUP(AF63,シフト記号表!$D$6:$Z$47,23,FALSE))</f>
        <v/>
      </c>
      <c r="AG65" s="209" t="str">
        <f>IF(AG63="","",VLOOKUP(AG63,シフト記号表!$D$6:$Z$47,23,FALSE))</f>
        <v/>
      </c>
      <c r="AH65" s="210" t="str">
        <f>IF(AH63="","",VLOOKUP(AH63,シフト記号表!$D$6:$Z$47,23,FALSE))</f>
        <v/>
      </c>
      <c r="AI65" s="208" t="str">
        <f>IF(AI63="","",VLOOKUP(AI63,シフト記号表!$D$6:$Z$47,23,FALSE))</f>
        <v/>
      </c>
      <c r="AJ65" s="209" t="str">
        <f>IF(AJ63="","",VLOOKUP(AJ63,シフト記号表!$D$6:$Z$47,23,FALSE))</f>
        <v/>
      </c>
      <c r="AK65" s="209" t="str">
        <f>IF(AK63="","",VLOOKUP(AK63,シフト記号表!$D$6:$Z$47,23,FALSE))</f>
        <v/>
      </c>
      <c r="AL65" s="209" t="str">
        <f>IF(AL63="","",VLOOKUP(AL63,シフト記号表!$D$6:$Z$47,23,FALSE))</f>
        <v/>
      </c>
      <c r="AM65" s="209" t="str">
        <f>IF(AM63="","",VLOOKUP(AM63,シフト記号表!$D$6:$Z$47,23,FALSE))</f>
        <v/>
      </c>
      <c r="AN65" s="209" t="str">
        <f>IF(AN63="","",VLOOKUP(AN63,シフト記号表!$D$6:$Z$47,23,FALSE))</f>
        <v/>
      </c>
      <c r="AO65" s="210" t="str">
        <f>IF(AO63="","",VLOOKUP(AO63,シフト記号表!$D$6:$Z$47,23,FALSE))</f>
        <v/>
      </c>
      <c r="AP65" s="208" t="str">
        <f>IF(AP63="","",VLOOKUP(AP63,シフト記号表!$D$6:$Z$47,23,FALSE))</f>
        <v/>
      </c>
      <c r="AQ65" s="209" t="str">
        <f>IF(AQ63="","",VLOOKUP(AQ63,シフト記号表!$D$6:$Z$47,23,FALSE))</f>
        <v/>
      </c>
      <c r="AR65" s="209" t="str">
        <f>IF(AR63="","",VLOOKUP(AR63,シフト記号表!$D$6:$Z$47,23,FALSE))</f>
        <v/>
      </c>
      <c r="AS65" s="209" t="str">
        <f>IF(AS63="","",VLOOKUP(AS63,シフト記号表!$D$6:$Z$47,23,FALSE))</f>
        <v/>
      </c>
      <c r="AT65" s="209" t="str">
        <f>IF(AT63="","",VLOOKUP(AT63,シフト記号表!$D$6:$Z$47,23,FALSE))</f>
        <v/>
      </c>
      <c r="AU65" s="209" t="str">
        <f>IF(AU63="","",VLOOKUP(AU63,シフト記号表!$D$6:$Z$47,23,FALSE))</f>
        <v/>
      </c>
      <c r="AV65" s="210" t="str">
        <f>IF(AV63="","",VLOOKUP(AV63,シフト記号表!$D$6:$Z$47,23,FALSE))</f>
        <v/>
      </c>
      <c r="AW65" s="208" t="str">
        <f>IF(AW63="","",VLOOKUP(AW63,シフト記号表!$D$6:$Z$47,23,FALSE))</f>
        <v/>
      </c>
      <c r="AX65" s="209" t="str">
        <f>IF(AX63="","",VLOOKUP(AX63,シフト記号表!$D$6:$Z$47,23,FALSE))</f>
        <v/>
      </c>
      <c r="AY65" s="209" t="str">
        <f>IF(AY63="","",VLOOKUP(AY63,シフト記号表!$D$6:$Z$47,23,FALSE))</f>
        <v/>
      </c>
      <c r="AZ65" s="272">
        <f>IF($BC$3="４週",SUM(U65:AV65),IF($BC$3="暦月",SUM(U65:AY65),""))</f>
        <v>0</v>
      </c>
      <c r="BA65" s="273"/>
      <c r="BB65" s="274">
        <f>IF($BC$3="４週",AZ65/4,IF($BC$3="暦月",(AZ65/($BC$8/7)),""))</f>
        <v>0</v>
      </c>
      <c r="BC65" s="273"/>
      <c r="BD65" s="281"/>
      <c r="BE65" s="282"/>
      <c r="BF65" s="282"/>
      <c r="BG65" s="282"/>
      <c r="BH65" s="283"/>
    </row>
    <row r="66" spans="2:60" ht="20.25" customHeight="1" x14ac:dyDescent="0.4">
      <c r="B66" s="125"/>
      <c r="C66" s="284"/>
      <c r="D66" s="285"/>
      <c r="E66" s="286"/>
      <c r="F66" s="174"/>
      <c r="G66" s="170"/>
      <c r="H66" s="293"/>
      <c r="I66" s="296"/>
      <c r="J66" s="297"/>
      <c r="K66" s="297"/>
      <c r="L66" s="298"/>
      <c r="M66" s="305"/>
      <c r="N66" s="306"/>
      <c r="O66" s="307"/>
      <c r="P66" s="44" t="s">
        <v>18</v>
      </c>
      <c r="Q66" s="45"/>
      <c r="R66" s="45"/>
      <c r="S66" s="46"/>
      <c r="T66" s="60"/>
      <c r="U66" s="211"/>
      <c r="V66" s="212"/>
      <c r="W66" s="212"/>
      <c r="X66" s="212"/>
      <c r="Y66" s="212"/>
      <c r="Z66" s="212"/>
      <c r="AA66" s="213"/>
      <c r="AB66" s="211"/>
      <c r="AC66" s="212"/>
      <c r="AD66" s="212"/>
      <c r="AE66" s="212"/>
      <c r="AF66" s="212"/>
      <c r="AG66" s="212"/>
      <c r="AH66" s="213"/>
      <c r="AI66" s="211"/>
      <c r="AJ66" s="212"/>
      <c r="AK66" s="212"/>
      <c r="AL66" s="212"/>
      <c r="AM66" s="212"/>
      <c r="AN66" s="212"/>
      <c r="AO66" s="213"/>
      <c r="AP66" s="211"/>
      <c r="AQ66" s="212"/>
      <c r="AR66" s="212"/>
      <c r="AS66" s="212"/>
      <c r="AT66" s="212"/>
      <c r="AU66" s="212"/>
      <c r="AV66" s="213"/>
      <c r="AW66" s="211"/>
      <c r="AX66" s="212"/>
      <c r="AY66" s="212"/>
      <c r="AZ66" s="314"/>
      <c r="BA66" s="268"/>
      <c r="BB66" s="267"/>
      <c r="BC66" s="268"/>
      <c r="BD66" s="275"/>
      <c r="BE66" s="276"/>
      <c r="BF66" s="276"/>
      <c r="BG66" s="276"/>
      <c r="BH66" s="277"/>
    </row>
    <row r="67" spans="2:60" ht="20.25" customHeight="1" x14ac:dyDescent="0.4">
      <c r="B67" s="121">
        <f>B64+1</f>
        <v>16</v>
      </c>
      <c r="C67" s="287"/>
      <c r="D67" s="288"/>
      <c r="E67" s="289"/>
      <c r="F67" s="174">
        <f>C66</f>
        <v>0</v>
      </c>
      <c r="G67" s="170"/>
      <c r="H67" s="294"/>
      <c r="I67" s="299"/>
      <c r="J67" s="300"/>
      <c r="K67" s="300"/>
      <c r="L67" s="301"/>
      <c r="M67" s="308"/>
      <c r="N67" s="309"/>
      <c r="O67" s="310"/>
      <c r="P67" s="23" t="s">
        <v>72</v>
      </c>
      <c r="Q67" s="24"/>
      <c r="R67" s="24"/>
      <c r="S67" s="19"/>
      <c r="T67" s="53"/>
      <c r="U67" s="205" t="str">
        <f>IF(U66="","",VLOOKUP(U66,シフト記号表!$D$6:$X$47,21,FALSE))</f>
        <v/>
      </c>
      <c r="V67" s="206" t="str">
        <f>IF(V66="","",VLOOKUP(V66,シフト記号表!$D$6:$X$47,21,FALSE))</f>
        <v/>
      </c>
      <c r="W67" s="206" t="str">
        <f>IF(W66="","",VLOOKUP(W66,シフト記号表!$D$6:$X$47,21,FALSE))</f>
        <v/>
      </c>
      <c r="X67" s="206" t="str">
        <f>IF(X66="","",VLOOKUP(X66,シフト記号表!$D$6:$X$47,21,FALSE))</f>
        <v/>
      </c>
      <c r="Y67" s="206" t="str">
        <f>IF(Y66="","",VLOOKUP(Y66,シフト記号表!$D$6:$X$47,21,FALSE))</f>
        <v/>
      </c>
      <c r="Z67" s="206" t="str">
        <f>IF(Z66="","",VLOOKUP(Z66,シフト記号表!$D$6:$X$47,21,FALSE))</f>
        <v/>
      </c>
      <c r="AA67" s="207" t="str">
        <f>IF(AA66="","",VLOOKUP(AA66,シフト記号表!$D$6:$X$47,21,FALSE))</f>
        <v/>
      </c>
      <c r="AB67" s="205" t="str">
        <f>IF(AB66="","",VLOOKUP(AB66,シフト記号表!$D$6:$X$47,21,FALSE))</f>
        <v/>
      </c>
      <c r="AC67" s="206" t="str">
        <f>IF(AC66="","",VLOOKUP(AC66,シフト記号表!$D$6:$X$47,21,FALSE))</f>
        <v/>
      </c>
      <c r="AD67" s="206" t="str">
        <f>IF(AD66="","",VLOOKUP(AD66,シフト記号表!$D$6:$X$47,21,FALSE))</f>
        <v/>
      </c>
      <c r="AE67" s="206" t="str">
        <f>IF(AE66="","",VLOOKUP(AE66,シフト記号表!$D$6:$X$47,21,FALSE))</f>
        <v/>
      </c>
      <c r="AF67" s="206" t="str">
        <f>IF(AF66="","",VLOOKUP(AF66,シフト記号表!$D$6:$X$47,21,FALSE))</f>
        <v/>
      </c>
      <c r="AG67" s="206" t="str">
        <f>IF(AG66="","",VLOOKUP(AG66,シフト記号表!$D$6:$X$47,21,FALSE))</f>
        <v/>
      </c>
      <c r="AH67" s="207" t="str">
        <f>IF(AH66="","",VLOOKUP(AH66,シフト記号表!$D$6:$X$47,21,FALSE))</f>
        <v/>
      </c>
      <c r="AI67" s="205" t="str">
        <f>IF(AI66="","",VLOOKUP(AI66,シフト記号表!$D$6:$X$47,21,FALSE))</f>
        <v/>
      </c>
      <c r="AJ67" s="206" t="str">
        <f>IF(AJ66="","",VLOOKUP(AJ66,シフト記号表!$D$6:$X$47,21,FALSE))</f>
        <v/>
      </c>
      <c r="AK67" s="206" t="str">
        <f>IF(AK66="","",VLOOKUP(AK66,シフト記号表!$D$6:$X$47,21,FALSE))</f>
        <v/>
      </c>
      <c r="AL67" s="206" t="str">
        <f>IF(AL66="","",VLOOKUP(AL66,シフト記号表!$D$6:$X$47,21,FALSE))</f>
        <v/>
      </c>
      <c r="AM67" s="206" t="str">
        <f>IF(AM66="","",VLOOKUP(AM66,シフト記号表!$D$6:$X$47,21,FALSE))</f>
        <v/>
      </c>
      <c r="AN67" s="206" t="str">
        <f>IF(AN66="","",VLOOKUP(AN66,シフト記号表!$D$6:$X$47,21,FALSE))</f>
        <v/>
      </c>
      <c r="AO67" s="207" t="str">
        <f>IF(AO66="","",VLOOKUP(AO66,シフト記号表!$D$6:$X$47,21,FALSE))</f>
        <v/>
      </c>
      <c r="AP67" s="205" t="str">
        <f>IF(AP66="","",VLOOKUP(AP66,シフト記号表!$D$6:$X$47,21,FALSE))</f>
        <v/>
      </c>
      <c r="AQ67" s="206" t="str">
        <f>IF(AQ66="","",VLOOKUP(AQ66,シフト記号表!$D$6:$X$47,21,FALSE))</f>
        <v/>
      </c>
      <c r="AR67" s="206" t="str">
        <f>IF(AR66="","",VLOOKUP(AR66,シフト記号表!$D$6:$X$47,21,FALSE))</f>
        <v/>
      </c>
      <c r="AS67" s="206" t="str">
        <f>IF(AS66="","",VLOOKUP(AS66,シフト記号表!$D$6:$X$47,21,FALSE))</f>
        <v/>
      </c>
      <c r="AT67" s="206" t="str">
        <f>IF(AT66="","",VLOOKUP(AT66,シフト記号表!$D$6:$X$47,21,FALSE))</f>
        <v/>
      </c>
      <c r="AU67" s="206" t="str">
        <f>IF(AU66="","",VLOOKUP(AU66,シフト記号表!$D$6:$X$47,21,FALSE))</f>
        <v/>
      </c>
      <c r="AV67" s="207" t="str">
        <f>IF(AV66="","",VLOOKUP(AV66,シフト記号表!$D$6:$X$47,21,FALSE))</f>
        <v/>
      </c>
      <c r="AW67" s="205" t="str">
        <f>IF(AW66="","",VLOOKUP(AW66,シフト記号表!$D$6:$X$47,21,FALSE))</f>
        <v/>
      </c>
      <c r="AX67" s="206" t="str">
        <f>IF(AX66="","",VLOOKUP(AX66,シフト記号表!$D$6:$X$47,21,FALSE))</f>
        <v/>
      </c>
      <c r="AY67" s="206" t="str">
        <f>IF(AY66="","",VLOOKUP(AY66,シフト記号表!$D$6:$X$47,21,FALSE))</f>
        <v/>
      </c>
      <c r="AZ67" s="269">
        <f>IF($BC$3="４週",SUM(U67:AV67),IF($BC$3="暦月",SUM(U67:AY67),""))</f>
        <v>0</v>
      </c>
      <c r="BA67" s="270"/>
      <c r="BB67" s="271">
        <f>IF($BC$3="４週",AZ67/4,IF($BC$3="暦月",(AZ67/($BC$8/7)),""))</f>
        <v>0</v>
      </c>
      <c r="BC67" s="270"/>
      <c r="BD67" s="278"/>
      <c r="BE67" s="279"/>
      <c r="BF67" s="279"/>
      <c r="BG67" s="279"/>
      <c r="BH67" s="280"/>
    </row>
    <row r="68" spans="2:60" ht="20.25" customHeight="1" thickBot="1" x14ac:dyDescent="0.45">
      <c r="B68" s="121"/>
      <c r="C68" s="290"/>
      <c r="D68" s="291"/>
      <c r="E68" s="292"/>
      <c r="F68" s="176"/>
      <c r="G68" s="172">
        <f>C66</f>
        <v>0</v>
      </c>
      <c r="H68" s="295"/>
      <c r="I68" s="302"/>
      <c r="J68" s="303"/>
      <c r="K68" s="303"/>
      <c r="L68" s="304"/>
      <c r="M68" s="311"/>
      <c r="N68" s="312"/>
      <c r="O68" s="313"/>
      <c r="P68" s="61" t="s">
        <v>73</v>
      </c>
      <c r="Q68" s="30"/>
      <c r="R68" s="30"/>
      <c r="S68" s="62"/>
      <c r="T68" s="63"/>
      <c r="U68" s="208" t="str">
        <f>IF(U66="","",VLOOKUP(U66,シフト記号表!$D$6:$Z$47,23,FALSE))</f>
        <v/>
      </c>
      <c r="V68" s="209" t="str">
        <f>IF(V66="","",VLOOKUP(V66,シフト記号表!$D$6:$Z$47,23,FALSE))</f>
        <v/>
      </c>
      <c r="W68" s="209" t="str">
        <f>IF(W66="","",VLOOKUP(W66,シフト記号表!$D$6:$Z$47,23,FALSE))</f>
        <v/>
      </c>
      <c r="X68" s="209" t="str">
        <f>IF(X66="","",VLOOKUP(X66,シフト記号表!$D$6:$Z$47,23,FALSE))</f>
        <v/>
      </c>
      <c r="Y68" s="209" t="str">
        <f>IF(Y66="","",VLOOKUP(Y66,シフト記号表!$D$6:$Z$47,23,FALSE))</f>
        <v/>
      </c>
      <c r="Z68" s="209" t="str">
        <f>IF(Z66="","",VLOOKUP(Z66,シフト記号表!$D$6:$Z$47,23,FALSE))</f>
        <v/>
      </c>
      <c r="AA68" s="210" t="str">
        <f>IF(AA66="","",VLOOKUP(AA66,シフト記号表!$D$6:$Z$47,23,FALSE))</f>
        <v/>
      </c>
      <c r="AB68" s="208" t="str">
        <f>IF(AB66="","",VLOOKUP(AB66,シフト記号表!$D$6:$Z$47,23,FALSE))</f>
        <v/>
      </c>
      <c r="AC68" s="209" t="str">
        <f>IF(AC66="","",VLOOKUP(AC66,シフト記号表!$D$6:$Z$47,23,FALSE))</f>
        <v/>
      </c>
      <c r="AD68" s="209" t="str">
        <f>IF(AD66="","",VLOOKUP(AD66,シフト記号表!$D$6:$Z$47,23,FALSE))</f>
        <v/>
      </c>
      <c r="AE68" s="209" t="str">
        <f>IF(AE66="","",VLOOKUP(AE66,シフト記号表!$D$6:$Z$47,23,FALSE))</f>
        <v/>
      </c>
      <c r="AF68" s="209" t="str">
        <f>IF(AF66="","",VLOOKUP(AF66,シフト記号表!$D$6:$Z$47,23,FALSE))</f>
        <v/>
      </c>
      <c r="AG68" s="209" t="str">
        <f>IF(AG66="","",VLOOKUP(AG66,シフト記号表!$D$6:$Z$47,23,FALSE))</f>
        <v/>
      </c>
      <c r="AH68" s="210" t="str">
        <f>IF(AH66="","",VLOOKUP(AH66,シフト記号表!$D$6:$Z$47,23,FALSE))</f>
        <v/>
      </c>
      <c r="AI68" s="208" t="str">
        <f>IF(AI66="","",VLOOKUP(AI66,シフト記号表!$D$6:$Z$47,23,FALSE))</f>
        <v/>
      </c>
      <c r="AJ68" s="209" t="str">
        <f>IF(AJ66="","",VLOOKUP(AJ66,シフト記号表!$D$6:$Z$47,23,FALSE))</f>
        <v/>
      </c>
      <c r="AK68" s="209" t="str">
        <f>IF(AK66="","",VLOOKUP(AK66,シフト記号表!$D$6:$Z$47,23,FALSE))</f>
        <v/>
      </c>
      <c r="AL68" s="209" t="str">
        <f>IF(AL66="","",VLOOKUP(AL66,シフト記号表!$D$6:$Z$47,23,FALSE))</f>
        <v/>
      </c>
      <c r="AM68" s="209" t="str">
        <f>IF(AM66="","",VLOOKUP(AM66,シフト記号表!$D$6:$Z$47,23,FALSE))</f>
        <v/>
      </c>
      <c r="AN68" s="209" t="str">
        <f>IF(AN66="","",VLOOKUP(AN66,シフト記号表!$D$6:$Z$47,23,FALSE))</f>
        <v/>
      </c>
      <c r="AO68" s="210" t="str">
        <f>IF(AO66="","",VLOOKUP(AO66,シフト記号表!$D$6:$Z$47,23,FALSE))</f>
        <v/>
      </c>
      <c r="AP68" s="208" t="str">
        <f>IF(AP66="","",VLOOKUP(AP66,シフト記号表!$D$6:$Z$47,23,FALSE))</f>
        <v/>
      </c>
      <c r="AQ68" s="209" t="str">
        <f>IF(AQ66="","",VLOOKUP(AQ66,シフト記号表!$D$6:$Z$47,23,FALSE))</f>
        <v/>
      </c>
      <c r="AR68" s="209" t="str">
        <f>IF(AR66="","",VLOOKUP(AR66,シフト記号表!$D$6:$Z$47,23,FALSE))</f>
        <v/>
      </c>
      <c r="AS68" s="209" t="str">
        <f>IF(AS66="","",VLOOKUP(AS66,シフト記号表!$D$6:$Z$47,23,FALSE))</f>
        <v/>
      </c>
      <c r="AT68" s="209" t="str">
        <f>IF(AT66="","",VLOOKUP(AT66,シフト記号表!$D$6:$Z$47,23,FALSE))</f>
        <v/>
      </c>
      <c r="AU68" s="209" t="str">
        <f>IF(AU66="","",VLOOKUP(AU66,シフト記号表!$D$6:$Z$47,23,FALSE))</f>
        <v/>
      </c>
      <c r="AV68" s="210" t="str">
        <f>IF(AV66="","",VLOOKUP(AV66,シフト記号表!$D$6:$Z$47,23,FALSE))</f>
        <v/>
      </c>
      <c r="AW68" s="208" t="str">
        <f>IF(AW66="","",VLOOKUP(AW66,シフト記号表!$D$6:$Z$47,23,FALSE))</f>
        <v/>
      </c>
      <c r="AX68" s="209" t="str">
        <f>IF(AX66="","",VLOOKUP(AX66,シフト記号表!$D$6:$Z$47,23,FALSE))</f>
        <v/>
      </c>
      <c r="AY68" s="209" t="str">
        <f>IF(AY66="","",VLOOKUP(AY66,シフト記号表!$D$6:$Z$47,23,FALSE))</f>
        <v/>
      </c>
      <c r="AZ68" s="272">
        <f>IF($BC$3="４週",SUM(U68:AV68),IF($BC$3="暦月",SUM(U68:AY68),""))</f>
        <v>0</v>
      </c>
      <c r="BA68" s="273"/>
      <c r="BB68" s="274">
        <f>IF($BC$3="４週",AZ68/4,IF($BC$3="暦月",(AZ68/($BC$8/7)),""))</f>
        <v>0</v>
      </c>
      <c r="BC68" s="273"/>
      <c r="BD68" s="281"/>
      <c r="BE68" s="282"/>
      <c r="BF68" s="282"/>
      <c r="BG68" s="282"/>
      <c r="BH68" s="283"/>
    </row>
    <row r="69" spans="2:60" ht="20.25" customHeight="1" x14ac:dyDescent="0.4">
      <c r="B69" s="238" t="s">
        <v>247</v>
      </c>
      <c r="C69" s="239"/>
      <c r="D69" s="239"/>
      <c r="E69" s="239"/>
      <c r="F69" s="239"/>
      <c r="G69" s="239"/>
      <c r="H69" s="239"/>
      <c r="I69" s="239"/>
      <c r="J69" s="239"/>
      <c r="K69" s="239"/>
      <c r="L69" s="239"/>
      <c r="M69" s="239"/>
      <c r="N69" s="239"/>
      <c r="O69" s="239"/>
      <c r="P69" s="239"/>
      <c r="Q69" s="239"/>
      <c r="R69" s="239"/>
      <c r="S69" s="239"/>
      <c r="T69" s="240"/>
      <c r="U69" s="214"/>
      <c r="V69" s="215"/>
      <c r="W69" s="215"/>
      <c r="X69" s="215"/>
      <c r="Y69" s="215"/>
      <c r="Z69" s="215"/>
      <c r="AA69" s="216"/>
      <c r="AB69" s="217"/>
      <c r="AC69" s="215"/>
      <c r="AD69" s="215"/>
      <c r="AE69" s="215"/>
      <c r="AF69" s="215"/>
      <c r="AG69" s="215"/>
      <c r="AH69" s="216"/>
      <c r="AI69" s="217"/>
      <c r="AJ69" s="215"/>
      <c r="AK69" s="215"/>
      <c r="AL69" s="215"/>
      <c r="AM69" s="215"/>
      <c r="AN69" s="215"/>
      <c r="AO69" s="216"/>
      <c r="AP69" s="217"/>
      <c r="AQ69" s="215"/>
      <c r="AR69" s="215"/>
      <c r="AS69" s="215"/>
      <c r="AT69" s="215"/>
      <c r="AU69" s="215"/>
      <c r="AV69" s="216"/>
      <c r="AW69" s="217"/>
      <c r="AX69" s="215"/>
      <c r="AY69" s="218"/>
      <c r="AZ69" s="241"/>
      <c r="BA69" s="242"/>
      <c r="BB69" s="247"/>
      <c r="BC69" s="248"/>
      <c r="BD69" s="248"/>
      <c r="BE69" s="248"/>
      <c r="BF69" s="248"/>
      <c r="BG69" s="248"/>
      <c r="BH69" s="249"/>
    </row>
    <row r="70" spans="2:60" ht="20.25" customHeight="1" x14ac:dyDescent="0.4">
      <c r="B70" s="256" t="s">
        <v>248</v>
      </c>
      <c r="C70" s="257"/>
      <c r="D70" s="257"/>
      <c r="E70" s="257"/>
      <c r="F70" s="257"/>
      <c r="G70" s="257"/>
      <c r="H70" s="257"/>
      <c r="I70" s="257"/>
      <c r="J70" s="257"/>
      <c r="K70" s="257"/>
      <c r="L70" s="257"/>
      <c r="M70" s="257"/>
      <c r="N70" s="257"/>
      <c r="O70" s="257"/>
      <c r="P70" s="257"/>
      <c r="Q70" s="257"/>
      <c r="R70" s="257"/>
      <c r="S70" s="257"/>
      <c r="T70" s="258"/>
      <c r="U70" s="219"/>
      <c r="V70" s="220"/>
      <c r="W70" s="220"/>
      <c r="X70" s="220"/>
      <c r="Y70" s="220"/>
      <c r="Z70" s="220"/>
      <c r="AA70" s="221"/>
      <c r="AB70" s="222"/>
      <c r="AC70" s="220"/>
      <c r="AD70" s="220"/>
      <c r="AE70" s="220"/>
      <c r="AF70" s="220"/>
      <c r="AG70" s="220"/>
      <c r="AH70" s="221"/>
      <c r="AI70" s="222"/>
      <c r="AJ70" s="220"/>
      <c r="AK70" s="220"/>
      <c r="AL70" s="220"/>
      <c r="AM70" s="220"/>
      <c r="AN70" s="220"/>
      <c r="AO70" s="221"/>
      <c r="AP70" s="222"/>
      <c r="AQ70" s="220"/>
      <c r="AR70" s="220"/>
      <c r="AS70" s="220"/>
      <c r="AT70" s="220"/>
      <c r="AU70" s="220"/>
      <c r="AV70" s="221"/>
      <c r="AW70" s="222"/>
      <c r="AX70" s="220"/>
      <c r="AY70" s="223"/>
      <c r="AZ70" s="243"/>
      <c r="BA70" s="244"/>
      <c r="BB70" s="250"/>
      <c r="BC70" s="251"/>
      <c r="BD70" s="251"/>
      <c r="BE70" s="251"/>
      <c r="BF70" s="251"/>
      <c r="BG70" s="251"/>
      <c r="BH70" s="252"/>
    </row>
    <row r="71" spans="2:60" ht="20.25" customHeight="1" x14ac:dyDescent="0.4">
      <c r="B71" s="256" t="s">
        <v>249</v>
      </c>
      <c r="C71" s="257"/>
      <c r="D71" s="257"/>
      <c r="E71" s="257"/>
      <c r="F71" s="257"/>
      <c r="G71" s="257"/>
      <c r="H71" s="257"/>
      <c r="I71" s="257"/>
      <c r="J71" s="257"/>
      <c r="K71" s="257"/>
      <c r="L71" s="257"/>
      <c r="M71" s="257"/>
      <c r="N71" s="257"/>
      <c r="O71" s="257"/>
      <c r="P71" s="257"/>
      <c r="Q71" s="257"/>
      <c r="R71" s="257"/>
      <c r="S71" s="257"/>
      <c r="T71" s="258"/>
      <c r="U71" s="219"/>
      <c r="V71" s="220"/>
      <c r="W71" s="220"/>
      <c r="X71" s="220"/>
      <c r="Y71" s="220"/>
      <c r="Z71" s="220"/>
      <c r="AA71" s="224"/>
      <c r="AB71" s="225"/>
      <c r="AC71" s="220"/>
      <c r="AD71" s="220"/>
      <c r="AE71" s="220"/>
      <c r="AF71" s="220"/>
      <c r="AG71" s="220"/>
      <c r="AH71" s="224"/>
      <c r="AI71" s="225"/>
      <c r="AJ71" s="220"/>
      <c r="AK71" s="220"/>
      <c r="AL71" s="220"/>
      <c r="AM71" s="220"/>
      <c r="AN71" s="220"/>
      <c r="AO71" s="224"/>
      <c r="AP71" s="225"/>
      <c r="AQ71" s="220"/>
      <c r="AR71" s="220"/>
      <c r="AS71" s="220"/>
      <c r="AT71" s="220"/>
      <c r="AU71" s="220"/>
      <c r="AV71" s="224"/>
      <c r="AW71" s="225"/>
      <c r="AX71" s="220"/>
      <c r="AY71" s="223"/>
      <c r="AZ71" s="245"/>
      <c r="BA71" s="246"/>
      <c r="BB71" s="250"/>
      <c r="BC71" s="251"/>
      <c r="BD71" s="251"/>
      <c r="BE71" s="251"/>
      <c r="BF71" s="251"/>
      <c r="BG71" s="251"/>
      <c r="BH71" s="252"/>
    </row>
    <row r="72" spans="2:60" ht="20.25" customHeight="1" x14ac:dyDescent="0.4">
      <c r="B72" s="259" t="s">
        <v>250</v>
      </c>
      <c r="C72" s="257"/>
      <c r="D72" s="257"/>
      <c r="E72" s="257"/>
      <c r="F72" s="257"/>
      <c r="G72" s="257"/>
      <c r="H72" s="257"/>
      <c r="I72" s="257"/>
      <c r="J72" s="257"/>
      <c r="K72" s="257"/>
      <c r="L72" s="257"/>
      <c r="M72" s="257"/>
      <c r="N72" s="257"/>
      <c r="O72" s="257"/>
      <c r="P72" s="257"/>
      <c r="Q72" s="257"/>
      <c r="R72" s="257"/>
      <c r="S72" s="257"/>
      <c r="T72" s="258"/>
      <c r="U72" s="226" t="str">
        <f t="shared" ref="U72:AY72" si="1">IF(SUMIF($F$21:$F$68,"介護従業者",U21:U68)=0,"",SUMIF($F$21:$F$68,"介護従業者",U21:U68))</f>
        <v/>
      </c>
      <c r="V72" s="227" t="str">
        <f t="shared" si="1"/>
        <v/>
      </c>
      <c r="W72" s="227" t="str">
        <f t="shared" si="1"/>
        <v/>
      </c>
      <c r="X72" s="227" t="str">
        <f t="shared" si="1"/>
        <v/>
      </c>
      <c r="Y72" s="227" t="str">
        <f t="shared" si="1"/>
        <v/>
      </c>
      <c r="Z72" s="227" t="str">
        <f t="shared" si="1"/>
        <v/>
      </c>
      <c r="AA72" s="228" t="str">
        <f t="shared" si="1"/>
        <v/>
      </c>
      <c r="AB72" s="226" t="str">
        <f t="shared" si="1"/>
        <v/>
      </c>
      <c r="AC72" s="227" t="str">
        <f t="shared" si="1"/>
        <v/>
      </c>
      <c r="AD72" s="227" t="str">
        <f t="shared" si="1"/>
        <v/>
      </c>
      <c r="AE72" s="227" t="str">
        <f t="shared" si="1"/>
        <v/>
      </c>
      <c r="AF72" s="227" t="str">
        <f t="shared" si="1"/>
        <v/>
      </c>
      <c r="AG72" s="227" t="str">
        <f t="shared" si="1"/>
        <v/>
      </c>
      <c r="AH72" s="228" t="str">
        <f t="shared" si="1"/>
        <v/>
      </c>
      <c r="AI72" s="226" t="str">
        <f t="shared" si="1"/>
        <v/>
      </c>
      <c r="AJ72" s="227" t="str">
        <f t="shared" si="1"/>
        <v/>
      </c>
      <c r="AK72" s="227" t="str">
        <f t="shared" si="1"/>
        <v/>
      </c>
      <c r="AL72" s="227" t="str">
        <f t="shared" si="1"/>
        <v/>
      </c>
      <c r="AM72" s="227" t="str">
        <f t="shared" si="1"/>
        <v/>
      </c>
      <c r="AN72" s="227" t="str">
        <f t="shared" si="1"/>
        <v/>
      </c>
      <c r="AO72" s="228" t="str">
        <f t="shared" si="1"/>
        <v/>
      </c>
      <c r="AP72" s="226" t="str">
        <f t="shared" si="1"/>
        <v/>
      </c>
      <c r="AQ72" s="227" t="str">
        <f t="shared" si="1"/>
        <v/>
      </c>
      <c r="AR72" s="227" t="str">
        <f t="shared" si="1"/>
        <v/>
      </c>
      <c r="AS72" s="227" t="str">
        <f t="shared" si="1"/>
        <v/>
      </c>
      <c r="AT72" s="227" t="str">
        <f t="shared" si="1"/>
        <v/>
      </c>
      <c r="AU72" s="227" t="str">
        <f t="shared" si="1"/>
        <v/>
      </c>
      <c r="AV72" s="228" t="str">
        <f t="shared" si="1"/>
        <v/>
      </c>
      <c r="AW72" s="226" t="str">
        <f t="shared" si="1"/>
        <v/>
      </c>
      <c r="AX72" s="227" t="str">
        <f t="shared" si="1"/>
        <v/>
      </c>
      <c r="AY72" s="227" t="str">
        <f t="shared" si="1"/>
        <v/>
      </c>
      <c r="AZ72" s="260">
        <f>IF($BC$3="４週",SUM(U72:AV72),IF($BC$3="暦月",SUM(U72:AY72),""))</f>
        <v>0</v>
      </c>
      <c r="BA72" s="261"/>
      <c r="BB72" s="250"/>
      <c r="BC72" s="251"/>
      <c r="BD72" s="251"/>
      <c r="BE72" s="251"/>
      <c r="BF72" s="251"/>
      <c r="BG72" s="251"/>
      <c r="BH72" s="252"/>
    </row>
    <row r="73" spans="2:60" ht="20.25" customHeight="1" thickBot="1" x14ac:dyDescent="0.45">
      <c r="B73" s="262" t="s">
        <v>251</v>
      </c>
      <c r="C73" s="263"/>
      <c r="D73" s="263"/>
      <c r="E73" s="263"/>
      <c r="F73" s="263"/>
      <c r="G73" s="263"/>
      <c r="H73" s="263"/>
      <c r="I73" s="263"/>
      <c r="J73" s="263"/>
      <c r="K73" s="263"/>
      <c r="L73" s="263"/>
      <c r="M73" s="263"/>
      <c r="N73" s="263"/>
      <c r="O73" s="263"/>
      <c r="P73" s="263"/>
      <c r="Q73" s="263"/>
      <c r="R73" s="263"/>
      <c r="S73" s="263"/>
      <c r="T73" s="264"/>
      <c r="U73" s="229" t="str">
        <f t="shared" ref="U73:AY73" si="2">IF(SUMIF($G$21:$G$68,"介護従業者",U21:U68)=0,"",SUMIF($G$21:$G$68,"介護従業者",U21:U68))</f>
        <v/>
      </c>
      <c r="V73" s="230" t="str">
        <f t="shared" si="2"/>
        <v/>
      </c>
      <c r="W73" s="230" t="str">
        <f t="shared" si="2"/>
        <v/>
      </c>
      <c r="X73" s="230" t="str">
        <f t="shared" si="2"/>
        <v/>
      </c>
      <c r="Y73" s="230" t="str">
        <f t="shared" si="2"/>
        <v/>
      </c>
      <c r="Z73" s="230" t="str">
        <f t="shared" si="2"/>
        <v/>
      </c>
      <c r="AA73" s="231" t="str">
        <f t="shared" si="2"/>
        <v/>
      </c>
      <c r="AB73" s="232" t="str">
        <f t="shared" si="2"/>
        <v/>
      </c>
      <c r="AC73" s="230" t="str">
        <f t="shared" si="2"/>
        <v/>
      </c>
      <c r="AD73" s="230" t="str">
        <f t="shared" si="2"/>
        <v/>
      </c>
      <c r="AE73" s="230" t="str">
        <f t="shared" si="2"/>
        <v/>
      </c>
      <c r="AF73" s="230" t="str">
        <f t="shared" si="2"/>
        <v/>
      </c>
      <c r="AG73" s="230" t="str">
        <f t="shared" si="2"/>
        <v/>
      </c>
      <c r="AH73" s="231" t="str">
        <f t="shared" si="2"/>
        <v/>
      </c>
      <c r="AI73" s="232" t="str">
        <f t="shared" si="2"/>
        <v/>
      </c>
      <c r="AJ73" s="230" t="str">
        <f t="shared" si="2"/>
        <v/>
      </c>
      <c r="AK73" s="230" t="str">
        <f t="shared" si="2"/>
        <v/>
      </c>
      <c r="AL73" s="230" t="str">
        <f t="shared" si="2"/>
        <v/>
      </c>
      <c r="AM73" s="230" t="str">
        <f t="shared" si="2"/>
        <v/>
      </c>
      <c r="AN73" s="230" t="str">
        <f t="shared" si="2"/>
        <v/>
      </c>
      <c r="AO73" s="231" t="str">
        <f t="shared" si="2"/>
        <v/>
      </c>
      <c r="AP73" s="232" t="str">
        <f t="shared" si="2"/>
        <v/>
      </c>
      <c r="AQ73" s="230" t="str">
        <f t="shared" si="2"/>
        <v/>
      </c>
      <c r="AR73" s="230" t="str">
        <f t="shared" si="2"/>
        <v/>
      </c>
      <c r="AS73" s="230" t="str">
        <f t="shared" si="2"/>
        <v/>
      </c>
      <c r="AT73" s="230" t="str">
        <f t="shared" si="2"/>
        <v/>
      </c>
      <c r="AU73" s="230" t="str">
        <f t="shared" si="2"/>
        <v/>
      </c>
      <c r="AV73" s="231" t="str">
        <f t="shared" si="2"/>
        <v/>
      </c>
      <c r="AW73" s="232" t="str">
        <f t="shared" si="2"/>
        <v/>
      </c>
      <c r="AX73" s="230" t="str">
        <f t="shared" si="2"/>
        <v/>
      </c>
      <c r="AY73" s="233" t="str">
        <f t="shared" si="2"/>
        <v/>
      </c>
      <c r="AZ73" s="265">
        <f>IF($BC$3="４週",SUM(U73:AV73),IF($BC$3="暦月",SUM(U73:AY73),""))</f>
        <v>0</v>
      </c>
      <c r="BA73" s="266"/>
      <c r="BB73" s="253"/>
      <c r="BC73" s="254"/>
      <c r="BD73" s="254"/>
      <c r="BE73" s="254"/>
      <c r="BF73" s="254"/>
      <c r="BG73" s="254"/>
      <c r="BH73" s="255"/>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33">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B21:BC21"/>
    <mergeCell ref="BD21:BH22"/>
    <mergeCell ref="BD23:BH23"/>
    <mergeCell ref="BD24:BH25"/>
    <mergeCell ref="BD26:BH26"/>
    <mergeCell ref="C24:E26"/>
    <mergeCell ref="H24:H26"/>
    <mergeCell ref="I24:L26"/>
    <mergeCell ref="M24:O26"/>
    <mergeCell ref="AZ24:BA24"/>
    <mergeCell ref="C21:E23"/>
    <mergeCell ref="H21:H23"/>
    <mergeCell ref="I21:L23"/>
    <mergeCell ref="M21:O23"/>
    <mergeCell ref="AZ21:BA21"/>
    <mergeCell ref="BB24:BC24"/>
    <mergeCell ref="AZ25:BA25"/>
    <mergeCell ref="BB25:BC25"/>
    <mergeCell ref="AZ26:BA26"/>
    <mergeCell ref="BB26:BC26"/>
    <mergeCell ref="AZ22:BA22"/>
    <mergeCell ref="BB22:BC22"/>
    <mergeCell ref="AZ23:BA23"/>
    <mergeCell ref="BB23:BC23"/>
    <mergeCell ref="BB27:BC27"/>
    <mergeCell ref="BD27:BH28"/>
    <mergeCell ref="BD29:BH29"/>
    <mergeCell ref="BD30:BH31"/>
    <mergeCell ref="BD32:BH32"/>
    <mergeCell ref="C30:E32"/>
    <mergeCell ref="H30:H32"/>
    <mergeCell ref="I30:L32"/>
    <mergeCell ref="M30:O32"/>
    <mergeCell ref="AZ30:BA30"/>
    <mergeCell ref="C27:E29"/>
    <mergeCell ref="H27:H29"/>
    <mergeCell ref="I27:L29"/>
    <mergeCell ref="M27:O29"/>
    <mergeCell ref="AZ27:BA27"/>
    <mergeCell ref="BB30:BC30"/>
    <mergeCell ref="AZ31:BA31"/>
    <mergeCell ref="BB31:BC31"/>
    <mergeCell ref="AZ32:BA32"/>
    <mergeCell ref="BB32:BC32"/>
    <mergeCell ref="AZ28:BA28"/>
    <mergeCell ref="BB28:BC28"/>
    <mergeCell ref="AZ29:BA29"/>
    <mergeCell ref="BB29:BC29"/>
    <mergeCell ref="BB33:BC33"/>
    <mergeCell ref="BD33:BH34"/>
    <mergeCell ref="BD35:BH35"/>
    <mergeCell ref="BD36:BH37"/>
    <mergeCell ref="BD38:BH38"/>
    <mergeCell ref="C36:E38"/>
    <mergeCell ref="H36:H38"/>
    <mergeCell ref="I36:L38"/>
    <mergeCell ref="M36:O38"/>
    <mergeCell ref="AZ36:BA36"/>
    <mergeCell ref="C33:E35"/>
    <mergeCell ref="H33:H35"/>
    <mergeCell ref="I33:L35"/>
    <mergeCell ref="M33:O35"/>
    <mergeCell ref="AZ33:BA33"/>
    <mergeCell ref="BB36:BC36"/>
    <mergeCell ref="AZ37:BA37"/>
    <mergeCell ref="BB37:BC37"/>
    <mergeCell ref="AZ38:BA38"/>
    <mergeCell ref="BB38:BC38"/>
    <mergeCell ref="AZ34:BA34"/>
    <mergeCell ref="BB34:BC34"/>
    <mergeCell ref="AZ35:BA35"/>
    <mergeCell ref="BB35:BC35"/>
    <mergeCell ref="BB39:BC39"/>
    <mergeCell ref="BD39:BH40"/>
    <mergeCell ref="BD41:BH41"/>
    <mergeCell ref="BD42:BH43"/>
    <mergeCell ref="BD44:BH44"/>
    <mergeCell ref="C42:E44"/>
    <mergeCell ref="H42:H44"/>
    <mergeCell ref="I42:L44"/>
    <mergeCell ref="M42:O44"/>
    <mergeCell ref="AZ42:BA42"/>
    <mergeCell ref="C39:E41"/>
    <mergeCell ref="H39:H41"/>
    <mergeCell ref="I39:L41"/>
    <mergeCell ref="M39:O41"/>
    <mergeCell ref="AZ39:BA39"/>
    <mergeCell ref="BB42:BC42"/>
    <mergeCell ref="AZ43:BA43"/>
    <mergeCell ref="BB43:BC43"/>
    <mergeCell ref="AZ44:BA44"/>
    <mergeCell ref="BB44:BC44"/>
    <mergeCell ref="AZ40:BA40"/>
    <mergeCell ref="BB40:BC40"/>
    <mergeCell ref="AZ41:BA41"/>
    <mergeCell ref="BB41:BC41"/>
    <mergeCell ref="BB45:BC45"/>
    <mergeCell ref="BD45:BH46"/>
    <mergeCell ref="BD47:BH47"/>
    <mergeCell ref="BD48:BH49"/>
    <mergeCell ref="BD50:BH50"/>
    <mergeCell ref="C48:E50"/>
    <mergeCell ref="H48:H50"/>
    <mergeCell ref="I48:L50"/>
    <mergeCell ref="M48:O50"/>
    <mergeCell ref="AZ48:BA48"/>
    <mergeCell ref="C45:E47"/>
    <mergeCell ref="H45:H47"/>
    <mergeCell ref="I45:L47"/>
    <mergeCell ref="M45:O47"/>
    <mergeCell ref="AZ45:BA45"/>
    <mergeCell ref="BB48:BC48"/>
    <mergeCell ref="AZ49:BA49"/>
    <mergeCell ref="BB49:BC49"/>
    <mergeCell ref="AZ50:BA50"/>
    <mergeCell ref="BB50:BC50"/>
    <mergeCell ref="AZ46:BA46"/>
    <mergeCell ref="BB46:BC46"/>
    <mergeCell ref="AZ47:BA47"/>
    <mergeCell ref="BB47:BC47"/>
    <mergeCell ref="BB51:BC51"/>
    <mergeCell ref="BD51:BH52"/>
    <mergeCell ref="BD53:BH53"/>
    <mergeCell ref="BD54:BH55"/>
    <mergeCell ref="BD56:BH56"/>
    <mergeCell ref="C54:E56"/>
    <mergeCell ref="H54:H56"/>
    <mergeCell ref="I54:L56"/>
    <mergeCell ref="M54:O56"/>
    <mergeCell ref="AZ54:BA54"/>
    <mergeCell ref="C51:E53"/>
    <mergeCell ref="H51:H53"/>
    <mergeCell ref="I51:L53"/>
    <mergeCell ref="M51:O53"/>
    <mergeCell ref="AZ51:BA51"/>
    <mergeCell ref="BB54:BC54"/>
    <mergeCell ref="AZ55:BA55"/>
    <mergeCell ref="BB55:BC55"/>
    <mergeCell ref="AZ56:BA56"/>
    <mergeCell ref="BB56:BC56"/>
    <mergeCell ref="AZ52:BA52"/>
    <mergeCell ref="BB52:BC52"/>
    <mergeCell ref="AZ53:BA53"/>
    <mergeCell ref="BB53:BC53"/>
    <mergeCell ref="BB57:BC57"/>
    <mergeCell ref="BD57:BH58"/>
    <mergeCell ref="BD59:BH59"/>
    <mergeCell ref="BD60:BH61"/>
    <mergeCell ref="BD62:BH62"/>
    <mergeCell ref="C60:E62"/>
    <mergeCell ref="H60:H62"/>
    <mergeCell ref="I60:L62"/>
    <mergeCell ref="M60:O62"/>
    <mergeCell ref="AZ60:BA60"/>
    <mergeCell ref="C57:E59"/>
    <mergeCell ref="H57:H59"/>
    <mergeCell ref="I57:L59"/>
    <mergeCell ref="M57:O59"/>
    <mergeCell ref="AZ57:BA57"/>
    <mergeCell ref="BB60:BC60"/>
    <mergeCell ref="AZ61:BA61"/>
    <mergeCell ref="BB61:BC61"/>
    <mergeCell ref="AZ62:BA62"/>
    <mergeCell ref="BB62:BC62"/>
    <mergeCell ref="AZ58:BA58"/>
    <mergeCell ref="BB58:BC58"/>
    <mergeCell ref="AZ59:BA59"/>
    <mergeCell ref="BB59:BC59"/>
    <mergeCell ref="BB63:BC63"/>
    <mergeCell ref="BD63:BH64"/>
    <mergeCell ref="BD65:BH65"/>
    <mergeCell ref="BD66:BH67"/>
    <mergeCell ref="BD68:BH68"/>
    <mergeCell ref="C66:E68"/>
    <mergeCell ref="H66:H68"/>
    <mergeCell ref="I66:L68"/>
    <mergeCell ref="M66:O68"/>
    <mergeCell ref="AZ66:BA66"/>
    <mergeCell ref="C63:E65"/>
    <mergeCell ref="H63:H65"/>
    <mergeCell ref="I63:L65"/>
    <mergeCell ref="M63:O65"/>
    <mergeCell ref="AZ63:BA63"/>
    <mergeCell ref="BB66:BC66"/>
    <mergeCell ref="AZ67:BA67"/>
    <mergeCell ref="BB67:BC67"/>
    <mergeCell ref="AZ68:BA68"/>
    <mergeCell ref="BB68:BC68"/>
    <mergeCell ref="AZ64:BA64"/>
    <mergeCell ref="BB64:BC64"/>
    <mergeCell ref="AZ65:BA65"/>
    <mergeCell ref="BB65:BC65"/>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272" priority="256">
      <formula>OR(U$69=$B22,U$70=$B22)</formula>
    </cfRule>
  </conditionalFormatting>
  <conditionalFormatting sqref="U22:AA23 U69:BA73">
    <cfRule type="expression" dxfId="271" priority="255">
      <formula>INDIRECT(ADDRESS(ROW(),COLUMN()))=TRUNC(INDIRECT(ADDRESS(ROW(),COLUMN())))</formula>
    </cfRule>
  </conditionalFormatting>
  <conditionalFormatting sqref="AB40:AH41">
    <cfRule type="expression" dxfId="270" priority="97">
      <formula>INDIRECT(ADDRESS(ROW(),COLUMN()))=TRUNC(INDIRECT(ADDRESS(ROW(),COLUMN())))</formula>
    </cfRule>
  </conditionalFormatting>
  <conditionalFormatting sqref="U40:AA41">
    <cfRule type="expression" dxfId="269" priority="99">
      <formula>INDIRECT(ADDRESS(ROW(),COLUMN()))=TRUNC(INDIRECT(ADDRESS(ROW(),COLUMN())))</formula>
    </cfRule>
  </conditionalFormatting>
  <conditionalFormatting sqref="AZ22:BC23">
    <cfRule type="expression" dxfId="268" priority="250">
      <formula>INDIRECT(ADDRESS(ROW(),COLUMN()))=TRUNC(INDIRECT(ADDRESS(ROW(),COLUMN())))</formula>
    </cfRule>
  </conditionalFormatting>
  <conditionalFormatting sqref="AI40:AO41">
    <cfRule type="expression" dxfId="267" priority="95">
      <formula>INDIRECT(ADDRESS(ROW(),COLUMN()))=TRUNC(INDIRECT(ADDRESS(ROW(),COLUMN())))</formula>
    </cfRule>
  </conditionalFormatting>
  <conditionalFormatting sqref="AZ25:BC26">
    <cfRule type="expression" dxfId="266" priority="244">
      <formula>INDIRECT(ADDRESS(ROW(),COLUMN()))=TRUNC(INDIRECT(ADDRESS(ROW(),COLUMN())))</formula>
    </cfRule>
  </conditionalFormatting>
  <conditionalFormatting sqref="AP37:AV38">
    <cfRule type="expression" dxfId="265" priority="103">
      <formula>INDIRECT(ADDRESS(ROW(),COLUMN()))=TRUNC(INDIRECT(ADDRESS(ROW(),COLUMN())))</formula>
    </cfRule>
  </conditionalFormatting>
  <conditionalFormatting sqref="AW37:AY38">
    <cfRule type="expression" dxfId="264" priority="101">
      <formula>INDIRECT(ADDRESS(ROW(),COLUMN()))=TRUNC(INDIRECT(ADDRESS(ROW(),COLUMN())))</formula>
    </cfRule>
  </conditionalFormatting>
  <conditionalFormatting sqref="AZ28:BC29">
    <cfRule type="expression" dxfId="263" priority="238">
      <formula>INDIRECT(ADDRESS(ROW(),COLUMN()))=TRUNC(INDIRECT(ADDRESS(ROW(),COLUMN())))</formula>
    </cfRule>
  </conditionalFormatting>
  <conditionalFormatting sqref="AB37:AH38">
    <cfRule type="expression" dxfId="262" priority="107">
      <formula>INDIRECT(ADDRESS(ROW(),COLUMN()))=TRUNC(INDIRECT(ADDRESS(ROW(),COLUMN())))</formula>
    </cfRule>
  </conditionalFormatting>
  <conditionalFormatting sqref="AI37:AO38">
    <cfRule type="expression" dxfId="261" priority="105">
      <formula>INDIRECT(ADDRESS(ROW(),COLUMN()))=TRUNC(INDIRECT(ADDRESS(ROW(),COLUMN())))</formula>
    </cfRule>
  </conditionalFormatting>
  <conditionalFormatting sqref="AZ31:BC32">
    <cfRule type="expression" dxfId="260" priority="232">
      <formula>INDIRECT(ADDRESS(ROW(),COLUMN()))=TRUNC(INDIRECT(ADDRESS(ROW(),COLUMN())))</formula>
    </cfRule>
  </conditionalFormatting>
  <conditionalFormatting sqref="AW34:AY35">
    <cfRule type="expression" dxfId="259" priority="111">
      <formula>INDIRECT(ADDRESS(ROW(),COLUMN()))=TRUNC(INDIRECT(ADDRESS(ROW(),COLUMN())))</formula>
    </cfRule>
  </conditionalFormatting>
  <conditionalFormatting sqref="U37:AA38">
    <cfRule type="expression" dxfId="258" priority="109">
      <formula>INDIRECT(ADDRESS(ROW(),COLUMN()))=TRUNC(INDIRECT(ADDRESS(ROW(),COLUMN())))</formula>
    </cfRule>
  </conditionalFormatting>
  <conditionalFormatting sqref="AZ34:BC35">
    <cfRule type="expression" dxfId="257" priority="226">
      <formula>INDIRECT(ADDRESS(ROW(),COLUMN()))=TRUNC(INDIRECT(ADDRESS(ROW(),COLUMN())))</formula>
    </cfRule>
  </conditionalFormatting>
  <conditionalFormatting sqref="AI34:AO35">
    <cfRule type="expression" dxfId="256" priority="115">
      <formula>INDIRECT(ADDRESS(ROW(),COLUMN()))=TRUNC(INDIRECT(ADDRESS(ROW(),COLUMN())))</formula>
    </cfRule>
  </conditionalFormatting>
  <conditionalFormatting sqref="AP34:AV35">
    <cfRule type="expression" dxfId="255" priority="113">
      <formula>INDIRECT(ADDRESS(ROW(),COLUMN()))=TRUNC(INDIRECT(ADDRESS(ROW(),COLUMN())))</formula>
    </cfRule>
  </conditionalFormatting>
  <conditionalFormatting sqref="AZ37:BC38">
    <cfRule type="expression" dxfId="254" priority="220">
      <formula>INDIRECT(ADDRESS(ROW(),COLUMN()))=TRUNC(INDIRECT(ADDRESS(ROW(),COLUMN())))</formula>
    </cfRule>
  </conditionalFormatting>
  <conditionalFormatting sqref="U34:AA35">
    <cfRule type="expression" dxfId="253" priority="119">
      <formula>INDIRECT(ADDRESS(ROW(),COLUMN()))=TRUNC(INDIRECT(ADDRESS(ROW(),COLUMN())))</formula>
    </cfRule>
  </conditionalFormatting>
  <conditionalFormatting sqref="AB34:AH35">
    <cfRule type="expression" dxfId="252" priority="117">
      <formula>INDIRECT(ADDRESS(ROW(),COLUMN()))=TRUNC(INDIRECT(ADDRESS(ROW(),COLUMN())))</formula>
    </cfRule>
  </conditionalFormatting>
  <conditionalFormatting sqref="AZ40:BC41">
    <cfRule type="expression" dxfId="251" priority="214">
      <formula>INDIRECT(ADDRESS(ROW(),COLUMN()))=TRUNC(INDIRECT(ADDRESS(ROW(),COLUMN())))</formula>
    </cfRule>
  </conditionalFormatting>
  <conditionalFormatting sqref="AP31:AV32">
    <cfRule type="expression" dxfId="250" priority="123">
      <formula>INDIRECT(ADDRESS(ROW(),COLUMN()))=TRUNC(INDIRECT(ADDRESS(ROW(),COLUMN())))</formula>
    </cfRule>
  </conditionalFormatting>
  <conditionalFormatting sqref="AW31:AY32">
    <cfRule type="expression" dxfId="249" priority="121">
      <formula>INDIRECT(ADDRESS(ROW(),COLUMN()))=TRUNC(INDIRECT(ADDRESS(ROW(),COLUMN())))</formula>
    </cfRule>
  </conditionalFormatting>
  <conditionalFormatting sqref="AZ43:BC44">
    <cfRule type="expression" dxfId="248" priority="208">
      <formula>INDIRECT(ADDRESS(ROW(),COLUMN()))=TRUNC(INDIRECT(ADDRESS(ROW(),COLUMN())))</formula>
    </cfRule>
  </conditionalFormatting>
  <conditionalFormatting sqref="AB31:AH32">
    <cfRule type="expression" dxfId="247" priority="127">
      <formula>INDIRECT(ADDRESS(ROW(),COLUMN()))=TRUNC(INDIRECT(ADDRESS(ROW(),COLUMN())))</formula>
    </cfRule>
  </conditionalFormatting>
  <conditionalFormatting sqref="AI31:AO32">
    <cfRule type="expression" dxfId="246" priority="125">
      <formula>INDIRECT(ADDRESS(ROW(),COLUMN()))=TRUNC(INDIRECT(ADDRESS(ROW(),COLUMN())))</formula>
    </cfRule>
  </conditionalFormatting>
  <conditionalFormatting sqref="AZ46:BC47">
    <cfRule type="expression" dxfId="245" priority="202">
      <formula>INDIRECT(ADDRESS(ROW(),COLUMN()))=TRUNC(INDIRECT(ADDRESS(ROW(),COLUMN())))</formula>
    </cfRule>
  </conditionalFormatting>
  <conditionalFormatting sqref="AW28:AY29">
    <cfRule type="expression" dxfId="244" priority="131">
      <formula>INDIRECT(ADDRESS(ROW(),COLUMN()))=TRUNC(INDIRECT(ADDRESS(ROW(),COLUMN())))</formula>
    </cfRule>
  </conditionalFormatting>
  <conditionalFormatting sqref="U31:AA32">
    <cfRule type="expression" dxfId="243" priority="129">
      <formula>INDIRECT(ADDRESS(ROW(),COLUMN()))=TRUNC(INDIRECT(ADDRESS(ROW(),COLUMN())))</formula>
    </cfRule>
  </conditionalFormatting>
  <conditionalFormatting sqref="AZ49:BC50">
    <cfRule type="expression" dxfId="242" priority="196">
      <formula>INDIRECT(ADDRESS(ROW(),COLUMN()))=TRUNC(INDIRECT(ADDRESS(ROW(),COLUMN())))</formula>
    </cfRule>
  </conditionalFormatting>
  <conditionalFormatting sqref="AI28:AO29">
    <cfRule type="expression" dxfId="241" priority="135">
      <formula>INDIRECT(ADDRESS(ROW(),COLUMN()))=TRUNC(INDIRECT(ADDRESS(ROW(),COLUMN())))</formula>
    </cfRule>
  </conditionalFormatting>
  <conditionalFormatting sqref="AP28:AV29">
    <cfRule type="expression" dxfId="240" priority="133">
      <formula>INDIRECT(ADDRESS(ROW(),COLUMN()))=TRUNC(INDIRECT(ADDRESS(ROW(),COLUMN())))</formula>
    </cfRule>
  </conditionalFormatting>
  <conditionalFormatting sqref="AZ52:BC53">
    <cfRule type="expression" dxfId="239" priority="190">
      <formula>INDIRECT(ADDRESS(ROW(),COLUMN()))=TRUNC(INDIRECT(ADDRESS(ROW(),COLUMN())))</formula>
    </cfRule>
  </conditionalFormatting>
  <conditionalFormatting sqref="U28:AA29">
    <cfRule type="expression" dxfId="238" priority="139">
      <formula>INDIRECT(ADDRESS(ROW(),COLUMN()))=TRUNC(INDIRECT(ADDRESS(ROW(),COLUMN())))</formula>
    </cfRule>
  </conditionalFormatting>
  <conditionalFormatting sqref="AB28:AH29">
    <cfRule type="expression" dxfId="237" priority="137">
      <formula>INDIRECT(ADDRESS(ROW(),COLUMN()))=TRUNC(INDIRECT(ADDRESS(ROW(),COLUMN())))</formula>
    </cfRule>
  </conditionalFormatting>
  <conditionalFormatting sqref="AZ55:BC56">
    <cfRule type="expression" dxfId="236" priority="184">
      <formula>INDIRECT(ADDRESS(ROW(),COLUMN()))=TRUNC(INDIRECT(ADDRESS(ROW(),COLUMN())))</formula>
    </cfRule>
  </conditionalFormatting>
  <conditionalFormatting sqref="AP25:AV26">
    <cfRule type="expression" dxfId="235" priority="143">
      <formula>INDIRECT(ADDRESS(ROW(),COLUMN()))=TRUNC(INDIRECT(ADDRESS(ROW(),COLUMN())))</formula>
    </cfRule>
  </conditionalFormatting>
  <conditionalFormatting sqref="AW25:AY26">
    <cfRule type="expression" dxfId="234" priority="141">
      <formula>INDIRECT(ADDRESS(ROW(),COLUMN()))=TRUNC(INDIRECT(ADDRESS(ROW(),COLUMN())))</formula>
    </cfRule>
  </conditionalFormatting>
  <conditionalFormatting sqref="AZ58:BC59">
    <cfRule type="expression" dxfId="233" priority="178">
      <formula>INDIRECT(ADDRESS(ROW(),COLUMN()))=TRUNC(INDIRECT(ADDRESS(ROW(),COLUMN())))</formula>
    </cfRule>
  </conditionalFormatting>
  <conditionalFormatting sqref="AB25:AH26">
    <cfRule type="expression" dxfId="232" priority="147">
      <formula>INDIRECT(ADDRESS(ROW(),COLUMN()))=TRUNC(INDIRECT(ADDRESS(ROW(),COLUMN())))</formula>
    </cfRule>
  </conditionalFormatting>
  <conditionalFormatting sqref="AI25:AO26">
    <cfRule type="expression" dxfId="231" priority="145">
      <formula>INDIRECT(ADDRESS(ROW(),COLUMN()))=TRUNC(INDIRECT(ADDRESS(ROW(),COLUMN())))</formula>
    </cfRule>
  </conditionalFormatting>
  <conditionalFormatting sqref="AZ61:BC62">
    <cfRule type="expression" dxfId="230" priority="172">
      <formula>INDIRECT(ADDRESS(ROW(),COLUMN()))=TRUNC(INDIRECT(ADDRESS(ROW(),COLUMN())))</formula>
    </cfRule>
  </conditionalFormatting>
  <conditionalFormatting sqref="AW22:AY23">
    <cfRule type="expression" dxfId="229" priority="151">
      <formula>INDIRECT(ADDRESS(ROW(),COLUMN()))=TRUNC(INDIRECT(ADDRESS(ROW(),COLUMN())))</formula>
    </cfRule>
  </conditionalFormatting>
  <conditionalFormatting sqref="U25:AA26">
    <cfRule type="expression" dxfId="228" priority="149">
      <formula>INDIRECT(ADDRESS(ROW(),COLUMN()))=TRUNC(INDIRECT(ADDRESS(ROW(),COLUMN())))</formula>
    </cfRule>
  </conditionalFormatting>
  <conditionalFormatting sqref="AZ64:BC65">
    <cfRule type="expression" dxfId="227" priority="166">
      <formula>INDIRECT(ADDRESS(ROW(),COLUMN()))=TRUNC(INDIRECT(ADDRESS(ROW(),COLUMN())))</formula>
    </cfRule>
  </conditionalFormatting>
  <conditionalFormatting sqref="AI22:AO23">
    <cfRule type="expression" dxfId="226" priority="155">
      <formula>INDIRECT(ADDRESS(ROW(),COLUMN()))=TRUNC(INDIRECT(ADDRESS(ROW(),COLUMN())))</formula>
    </cfRule>
  </conditionalFormatting>
  <conditionalFormatting sqref="AP22:AV23">
    <cfRule type="expression" dxfId="225" priority="153">
      <formula>INDIRECT(ADDRESS(ROW(),COLUMN()))=TRUNC(INDIRECT(ADDRESS(ROW(),COLUMN())))</formula>
    </cfRule>
  </conditionalFormatting>
  <conditionalFormatting sqref="AZ67:BC68">
    <cfRule type="expression" dxfId="224" priority="160">
      <formula>INDIRECT(ADDRESS(ROW(),COLUMN()))=TRUNC(INDIRECT(ADDRESS(ROW(),COLUMN())))</formula>
    </cfRule>
  </conditionalFormatting>
  <conditionalFormatting sqref="AB23:AH23">
    <cfRule type="expression" dxfId="223" priority="158">
      <formula>OR(AB$69=$B22,AB$70=$B22)</formula>
    </cfRule>
  </conditionalFormatting>
  <conditionalFormatting sqref="AB22:AH23">
    <cfRule type="expression" dxfId="222" priority="157">
      <formula>INDIRECT(ADDRESS(ROW(),COLUMN()))=TRUNC(INDIRECT(ADDRESS(ROW(),COLUMN())))</formula>
    </cfRule>
  </conditionalFormatting>
  <conditionalFormatting sqref="AI23:AO23">
    <cfRule type="expression" dxfId="221" priority="156">
      <formula>OR(AI$69=$B22,AI$70=$B22)</formula>
    </cfRule>
  </conditionalFormatting>
  <conditionalFormatting sqref="AP23:AV23">
    <cfRule type="expression" dxfId="220" priority="154">
      <formula>OR(AP$69=$B22,AP$70=$B22)</formula>
    </cfRule>
  </conditionalFormatting>
  <conditionalFormatting sqref="AW23:AY23">
    <cfRule type="expression" dxfId="219" priority="152">
      <formula>OR(AW$69=$B22,AW$70=$B22)</formula>
    </cfRule>
  </conditionalFormatting>
  <conditionalFormatting sqref="U26:AA26">
    <cfRule type="expression" dxfId="218" priority="150">
      <formula>OR(U$69=$B25,U$70=$B25)</formula>
    </cfRule>
  </conditionalFormatting>
  <conditionalFormatting sqref="AB26:AH26">
    <cfRule type="expression" dxfId="217" priority="148">
      <formula>OR(AB$69=$B25,AB$70=$B25)</formula>
    </cfRule>
  </conditionalFormatting>
  <conditionalFormatting sqref="AI26:AO26">
    <cfRule type="expression" dxfId="216" priority="146">
      <formula>OR(AI$69=$B25,AI$70=$B25)</formula>
    </cfRule>
  </conditionalFormatting>
  <conditionalFormatting sqref="AP26:AV26">
    <cfRule type="expression" dxfId="215" priority="144">
      <formula>OR(AP$69=$B25,AP$70=$B25)</formula>
    </cfRule>
  </conditionalFormatting>
  <conditionalFormatting sqref="AW26:AY26">
    <cfRule type="expression" dxfId="214" priority="142">
      <formula>OR(AW$69=$B25,AW$70=$B25)</formula>
    </cfRule>
  </conditionalFormatting>
  <conditionalFormatting sqref="U29:AA29">
    <cfRule type="expression" dxfId="213" priority="140">
      <formula>OR(U$69=$B28,U$70=$B28)</formula>
    </cfRule>
  </conditionalFormatting>
  <conditionalFormatting sqref="AB29:AH29">
    <cfRule type="expression" dxfId="212" priority="138">
      <formula>OR(AB$69=$B28,AB$70=$B28)</formula>
    </cfRule>
  </conditionalFormatting>
  <conditionalFormatting sqref="AI29:AO29">
    <cfRule type="expression" dxfId="211" priority="136">
      <formula>OR(AI$69=$B28,AI$70=$B28)</formula>
    </cfRule>
  </conditionalFormatting>
  <conditionalFormatting sqref="AP29:AV29">
    <cfRule type="expression" dxfId="210" priority="134">
      <formula>OR(AP$69=$B28,AP$70=$B28)</formula>
    </cfRule>
  </conditionalFormatting>
  <conditionalFormatting sqref="AW29:AY29">
    <cfRule type="expression" dxfId="209" priority="132">
      <formula>OR(AW$69=$B28,AW$70=$B28)</formula>
    </cfRule>
  </conditionalFormatting>
  <conditionalFormatting sqref="U32:AA32">
    <cfRule type="expression" dxfId="208" priority="130">
      <formula>OR(U$69=$B31,U$70=$B31)</formula>
    </cfRule>
  </conditionalFormatting>
  <conditionalFormatting sqref="AB32:AH32">
    <cfRule type="expression" dxfId="207" priority="128">
      <formula>OR(AB$69=$B31,AB$70=$B31)</formula>
    </cfRule>
  </conditionalFormatting>
  <conditionalFormatting sqref="AI32:AO32">
    <cfRule type="expression" dxfId="206" priority="126">
      <formula>OR(AI$69=$B31,AI$70=$B31)</formula>
    </cfRule>
  </conditionalFormatting>
  <conditionalFormatting sqref="AP32:AV32">
    <cfRule type="expression" dxfId="205" priority="124">
      <formula>OR(AP$69=$B31,AP$70=$B31)</formula>
    </cfRule>
  </conditionalFormatting>
  <conditionalFormatting sqref="AW32:AY32">
    <cfRule type="expression" dxfId="204" priority="122">
      <formula>OR(AW$69=$B31,AW$70=$B31)</formula>
    </cfRule>
  </conditionalFormatting>
  <conditionalFormatting sqref="U35:AA35">
    <cfRule type="expression" dxfId="203" priority="120">
      <formula>OR(U$69=$B34,U$70=$B34)</formula>
    </cfRule>
  </conditionalFormatting>
  <conditionalFormatting sqref="AB35:AH35">
    <cfRule type="expression" dxfId="202" priority="118">
      <formula>OR(AB$69=$B34,AB$70=$B34)</formula>
    </cfRule>
  </conditionalFormatting>
  <conditionalFormatting sqref="AI35:AO35">
    <cfRule type="expression" dxfId="201" priority="116">
      <formula>OR(AI$69=$B34,AI$70=$B34)</formula>
    </cfRule>
  </conditionalFormatting>
  <conditionalFormatting sqref="AP35:AV35">
    <cfRule type="expression" dxfId="200" priority="114">
      <formula>OR(AP$69=$B34,AP$70=$B34)</formula>
    </cfRule>
  </conditionalFormatting>
  <conditionalFormatting sqref="AW35:AY35">
    <cfRule type="expression" dxfId="199" priority="112">
      <formula>OR(AW$69=$B34,AW$70=$B34)</formula>
    </cfRule>
  </conditionalFormatting>
  <conditionalFormatting sqref="U38:AA38">
    <cfRule type="expression" dxfId="198" priority="110">
      <formula>OR(U$69=$B37,U$70=$B37)</formula>
    </cfRule>
  </conditionalFormatting>
  <conditionalFormatting sqref="AB38:AH38">
    <cfRule type="expression" dxfId="197" priority="108">
      <formula>OR(AB$69=$B37,AB$70=$B37)</formula>
    </cfRule>
  </conditionalFormatting>
  <conditionalFormatting sqref="AI38:AO38">
    <cfRule type="expression" dxfId="196" priority="106">
      <formula>OR(AI$69=$B37,AI$70=$B37)</formula>
    </cfRule>
  </conditionalFormatting>
  <conditionalFormatting sqref="AP38:AV38">
    <cfRule type="expression" dxfId="195" priority="104">
      <formula>OR(AP$69=$B37,AP$70=$B37)</formula>
    </cfRule>
  </conditionalFormatting>
  <conditionalFormatting sqref="AW38:AY38">
    <cfRule type="expression" dxfId="194" priority="102">
      <formula>OR(AW$69=$B37,AW$70=$B37)</formula>
    </cfRule>
  </conditionalFormatting>
  <conditionalFormatting sqref="U41:AA41">
    <cfRule type="expression" dxfId="193" priority="100">
      <formula>OR(U$69=$B40,U$70=$B40)</formula>
    </cfRule>
  </conditionalFormatting>
  <conditionalFormatting sqref="AB41:AH41">
    <cfRule type="expression" dxfId="192" priority="98">
      <formula>OR(AB$69=$B40,AB$70=$B40)</formula>
    </cfRule>
  </conditionalFormatting>
  <conditionalFormatting sqref="AI41:AO41">
    <cfRule type="expression" dxfId="191" priority="96">
      <formula>OR(AI$69=$B40,AI$70=$B40)</formula>
    </cfRule>
  </conditionalFormatting>
  <conditionalFormatting sqref="AP41:AV41">
    <cfRule type="expression" dxfId="190" priority="94">
      <formula>OR(AP$69=$B40,AP$70=$B40)</formula>
    </cfRule>
  </conditionalFormatting>
  <conditionalFormatting sqref="AP40:AV41">
    <cfRule type="expression" dxfId="189" priority="93">
      <formula>INDIRECT(ADDRESS(ROW(),COLUMN()))=TRUNC(INDIRECT(ADDRESS(ROW(),COLUMN())))</formula>
    </cfRule>
  </conditionalFormatting>
  <conditionalFormatting sqref="AW41:AY41">
    <cfRule type="expression" dxfId="188" priority="92">
      <formula>OR(AW$69=$B40,AW$70=$B40)</formula>
    </cfRule>
  </conditionalFormatting>
  <conditionalFormatting sqref="AW40:AY41">
    <cfRule type="expression" dxfId="187" priority="91">
      <formula>INDIRECT(ADDRESS(ROW(),COLUMN()))=TRUNC(INDIRECT(ADDRESS(ROW(),COLUMN())))</formula>
    </cfRule>
  </conditionalFormatting>
  <conditionalFormatting sqref="U44:AA44">
    <cfRule type="expression" dxfId="186" priority="90">
      <formula>OR(U$69=$B43,U$70=$B43)</formula>
    </cfRule>
  </conditionalFormatting>
  <conditionalFormatting sqref="U43:AA44">
    <cfRule type="expression" dxfId="185" priority="89">
      <formula>INDIRECT(ADDRESS(ROW(),COLUMN()))=TRUNC(INDIRECT(ADDRESS(ROW(),COLUMN())))</formula>
    </cfRule>
  </conditionalFormatting>
  <conditionalFormatting sqref="AB44:AH44">
    <cfRule type="expression" dxfId="184" priority="88">
      <formula>OR(AB$69=$B43,AB$70=$B43)</formula>
    </cfRule>
  </conditionalFormatting>
  <conditionalFormatting sqref="AB43:AH44">
    <cfRule type="expression" dxfId="183" priority="87">
      <formula>INDIRECT(ADDRESS(ROW(),COLUMN()))=TRUNC(INDIRECT(ADDRESS(ROW(),COLUMN())))</formula>
    </cfRule>
  </conditionalFormatting>
  <conditionalFormatting sqref="AI44:AO44">
    <cfRule type="expression" dxfId="182" priority="86">
      <formula>OR(AI$69=$B43,AI$70=$B43)</formula>
    </cfRule>
  </conditionalFormatting>
  <conditionalFormatting sqref="AI43:AO44">
    <cfRule type="expression" dxfId="181" priority="85">
      <formula>INDIRECT(ADDRESS(ROW(),COLUMN()))=TRUNC(INDIRECT(ADDRESS(ROW(),COLUMN())))</formula>
    </cfRule>
  </conditionalFormatting>
  <conditionalFormatting sqref="AP44:AV44">
    <cfRule type="expression" dxfId="180" priority="84">
      <formula>OR(AP$69=$B43,AP$70=$B43)</formula>
    </cfRule>
  </conditionalFormatting>
  <conditionalFormatting sqref="AP43:AV44">
    <cfRule type="expression" dxfId="179" priority="83">
      <formula>INDIRECT(ADDRESS(ROW(),COLUMN()))=TRUNC(INDIRECT(ADDRESS(ROW(),COLUMN())))</formula>
    </cfRule>
  </conditionalFormatting>
  <conditionalFormatting sqref="AW44:AY44">
    <cfRule type="expression" dxfId="178" priority="82">
      <formula>OR(AW$69=$B43,AW$70=$B43)</formula>
    </cfRule>
  </conditionalFormatting>
  <conditionalFormatting sqref="AW43:AY44">
    <cfRule type="expression" dxfId="177" priority="81">
      <formula>INDIRECT(ADDRESS(ROW(),COLUMN()))=TRUNC(INDIRECT(ADDRESS(ROW(),COLUMN())))</formula>
    </cfRule>
  </conditionalFormatting>
  <conditionalFormatting sqref="U47:AA47">
    <cfRule type="expression" dxfId="176" priority="80">
      <formula>OR(U$69=$B46,U$70=$B46)</formula>
    </cfRule>
  </conditionalFormatting>
  <conditionalFormatting sqref="U46:AA47">
    <cfRule type="expression" dxfId="175" priority="79">
      <formula>INDIRECT(ADDRESS(ROW(),COLUMN()))=TRUNC(INDIRECT(ADDRESS(ROW(),COLUMN())))</formula>
    </cfRule>
  </conditionalFormatting>
  <conditionalFormatting sqref="AB47:AH47">
    <cfRule type="expression" dxfId="174" priority="78">
      <formula>OR(AB$69=$B46,AB$70=$B46)</formula>
    </cfRule>
  </conditionalFormatting>
  <conditionalFormatting sqref="AB46:AH47">
    <cfRule type="expression" dxfId="173" priority="77">
      <formula>INDIRECT(ADDRESS(ROW(),COLUMN()))=TRUNC(INDIRECT(ADDRESS(ROW(),COLUMN())))</formula>
    </cfRule>
  </conditionalFormatting>
  <conditionalFormatting sqref="AI47:AO47">
    <cfRule type="expression" dxfId="172" priority="76">
      <formula>OR(AI$69=$B46,AI$70=$B46)</formula>
    </cfRule>
  </conditionalFormatting>
  <conditionalFormatting sqref="AI46:AO47">
    <cfRule type="expression" dxfId="171" priority="75">
      <formula>INDIRECT(ADDRESS(ROW(),COLUMN()))=TRUNC(INDIRECT(ADDRESS(ROW(),COLUMN())))</formula>
    </cfRule>
  </conditionalFormatting>
  <conditionalFormatting sqref="AP47:AV47">
    <cfRule type="expression" dxfId="170" priority="74">
      <formula>OR(AP$69=$B46,AP$70=$B46)</formula>
    </cfRule>
  </conditionalFormatting>
  <conditionalFormatting sqref="AP46:AV47">
    <cfRule type="expression" dxfId="169" priority="73">
      <formula>INDIRECT(ADDRESS(ROW(),COLUMN()))=TRUNC(INDIRECT(ADDRESS(ROW(),COLUMN())))</formula>
    </cfRule>
  </conditionalFormatting>
  <conditionalFormatting sqref="AW47:AY47">
    <cfRule type="expression" dxfId="168" priority="72">
      <formula>OR(AW$69=$B46,AW$70=$B46)</formula>
    </cfRule>
  </conditionalFormatting>
  <conditionalFormatting sqref="AW46:AY47">
    <cfRule type="expression" dxfId="167" priority="71">
      <formula>INDIRECT(ADDRESS(ROW(),COLUMN()))=TRUNC(INDIRECT(ADDRESS(ROW(),COLUMN())))</formula>
    </cfRule>
  </conditionalFormatting>
  <conditionalFormatting sqref="U50:AA50">
    <cfRule type="expression" dxfId="166" priority="70">
      <formula>OR(U$69=$B49,U$70=$B49)</formula>
    </cfRule>
  </conditionalFormatting>
  <conditionalFormatting sqref="U49:AA50">
    <cfRule type="expression" dxfId="165" priority="69">
      <formula>INDIRECT(ADDRESS(ROW(),COLUMN()))=TRUNC(INDIRECT(ADDRESS(ROW(),COLUMN())))</formula>
    </cfRule>
  </conditionalFormatting>
  <conditionalFormatting sqref="AB50:AH50">
    <cfRule type="expression" dxfId="164" priority="68">
      <formula>OR(AB$69=$B49,AB$70=$B49)</formula>
    </cfRule>
  </conditionalFormatting>
  <conditionalFormatting sqref="AB49:AH50">
    <cfRule type="expression" dxfId="163" priority="67">
      <formula>INDIRECT(ADDRESS(ROW(),COLUMN()))=TRUNC(INDIRECT(ADDRESS(ROW(),COLUMN())))</formula>
    </cfRule>
  </conditionalFormatting>
  <conditionalFormatting sqref="AI50:AO50">
    <cfRule type="expression" dxfId="162" priority="66">
      <formula>OR(AI$69=$B49,AI$70=$B49)</formula>
    </cfRule>
  </conditionalFormatting>
  <conditionalFormatting sqref="AI49:AO50">
    <cfRule type="expression" dxfId="161" priority="65">
      <formula>INDIRECT(ADDRESS(ROW(),COLUMN()))=TRUNC(INDIRECT(ADDRESS(ROW(),COLUMN())))</formula>
    </cfRule>
  </conditionalFormatting>
  <conditionalFormatting sqref="AP50:AV50">
    <cfRule type="expression" dxfId="160" priority="64">
      <formula>OR(AP$69=$B49,AP$70=$B49)</formula>
    </cfRule>
  </conditionalFormatting>
  <conditionalFormatting sqref="AP49:AV50">
    <cfRule type="expression" dxfId="159" priority="63">
      <formula>INDIRECT(ADDRESS(ROW(),COLUMN()))=TRUNC(INDIRECT(ADDRESS(ROW(),COLUMN())))</formula>
    </cfRule>
  </conditionalFormatting>
  <conditionalFormatting sqref="AW50:AY50">
    <cfRule type="expression" dxfId="158" priority="62">
      <formula>OR(AW$69=$B49,AW$70=$B49)</formula>
    </cfRule>
  </conditionalFormatting>
  <conditionalFormatting sqref="AW49:AY50">
    <cfRule type="expression" dxfId="157" priority="61">
      <formula>INDIRECT(ADDRESS(ROW(),COLUMN()))=TRUNC(INDIRECT(ADDRESS(ROW(),COLUMN())))</formula>
    </cfRule>
  </conditionalFormatting>
  <conditionalFormatting sqref="U53:AA53">
    <cfRule type="expression" dxfId="156" priority="60">
      <formula>OR(U$69=$B52,U$70=$B52)</formula>
    </cfRule>
  </conditionalFormatting>
  <conditionalFormatting sqref="U52:AA53">
    <cfRule type="expression" dxfId="155" priority="59">
      <formula>INDIRECT(ADDRESS(ROW(),COLUMN()))=TRUNC(INDIRECT(ADDRESS(ROW(),COLUMN())))</formula>
    </cfRule>
  </conditionalFormatting>
  <conditionalFormatting sqref="AB53:AH53">
    <cfRule type="expression" dxfId="154" priority="58">
      <formula>OR(AB$69=$B52,AB$70=$B52)</formula>
    </cfRule>
  </conditionalFormatting>
  <conditionalFormatting sqref="AB52:AH53">
    <cfRule type="expression" dxfId="153" priority="57">
      <formula>INDIRECT(ADDRESS(ROW(),COLUMN()))=TRUNC(INDIRECT(ADDRESS(ROW(),COLUMN())))</formula>
    </cfRule>
  </conditionalFormatting>
  <conditionalFormatting sqref="AI53:AO53">
    <cfRule type="expression" dxfId="152" priority="56">
      <formula>OR(AI$69=$B52,AI$70=$B52)</formula>
    </cfRule>
  </conditionalFormatting>
  <conditionalFormatting sqref="AI52:AO53">
    <cfRule type="expression" dxfId="151" priority="55">
      <formula>INDIRECT(ADDRESS(ROW(),COLUMN()))=TRUNC(INDIRECT(ADDRESS(ROW(),COLUMN())))</formula>
    </cfRule>
  </conditionalFormatting>
  <conditionalFormatting sqref="AP53:AV53">
    <cfRule type="expression" dxfId="150" priority="54">
      <formula>OR(AP$69=$B52,AP$70=$B52)</formula>
    </cfRule>
  </conditionalFormatting>
  <conditionalFormatting sqref="AP52:AV53">
    <cfRule type="expression" dxfId="149" priority="53">
      <formula>INDIRECT(ADDRESS(ROW(),COLUMN()))=TRUNC(INDIRECT(ADDRESS(ROW(),COLUMN())))</formula>
    </cfRule>
  </conditionalFormatting>
  <conditionalFormatting sqref="AW53:AY53">
    <cfRule type="expression" dxfId="148" priority="52">
      <formula>OR(AW$69=$B52,AW$70=$B52)</formula>
    </cfRule>
  </conditionalFormatting>
  <conditionalFormatting sqref="AW52:AY53">
    <cfRule type="expression" dxfId="147" priority="51">
      <formula>INDIRECT(ADDRESS(ROW(),COLUMN()))=TRUNC(INDIRECT(ADDRESS(ROW(),COLUMN())))</formula>
    </cfRule>
  </conditionalFormatting>
  <conditionalFormatting sqref="U56:AA56">
    <cfRule type="expression" dxfId="146" priority="50">
      <formula>OR(U$69=$B55,U$70=$B55)</formula>
    </cfRule>
  </conditionalFormatting>
  <conditionalFormatting sqref="U55:AA56">
    <cfRule type="expression" dxfId="145" priority="49">
      <formula>INDIRECT(ADDRESS(ROW(),COLUMN()))=TRUNC(INDIRECT(ADDRESS(ROW(),COLUMN())))</formula>
    </cfRule>
  </conditionalFormatting>
  <conditionalFormatting sqref="AB56:AH56">
    <cfRule type="expression" dxfId="144" priority="48">
      <formula>OR(AB$69=$B55,AB$70=$B55)</formula>
    </cfRule>
  </conditionalFormatting>
  <conditionalFormatting sqref="AB55:AH56">
    <cfRule type="expression" dxfId="143" priority="47">
      <formula>INDIRECT(ADDRESS(ROW(),COLUMN()))=TRUNC(INDIRECT(ADDRESS(ROW(),COLUMN())))</formula>
    </cfRule>
  </conditionalFormatting>
  <conditionalFormatting sqref="AI56:AO56">
    <cfRule type="expression" dxfId="142" priority="46">
      <formula>OR(AI$69=$B55,AI$70=$B55)</formula>
    </cfRule>
  </conditionalFormatting>
  <conditionalFormatting sqref="AI55:AO56">
    <cfRule type="expression" dxfId="141" priority="45">
      <formula>INDIRECT(ADDRESS(ROW(),COLUMN()))=TRUNC(INDIRECT(ADDRESS(ROW(),COLUMN())))</formula>
    </cfRule>
  </conditionalFormatting>
  <conditionalFormatting sqref="AP56:AV56">
    <cfRule type="expression" dxfId="140" priority="44">
      <formula>OR(AP$69=$B55,AP$70=$B55)</formula>
    </cfRule>
  </conditionalFormatting>
  <conditionalFormatting sqref="AP55:AV56">
    <cfRule type="expression" dxfId="139" priority="43">
      <formula>INDIRECT(ADDRESS(ROW(),COLUMN()))=TRUNC(INDIRECT(ADDRESS(ROW(),COLUMN())))</formula>
    </cfRule>
  </conditionalFormatting>
  <conditionalFormatting sqref="AW56:AY56">
    <cfRule type="expression" dxfId="138" priority="42">
      <formula>OR(AW$69=$B55,AW$70=$B55)</formula>
    </cfRule>
  </conditionalFormatting>
  <conditionalFormatting sqref="AW55:AY56">
    <cfRule type="expression" dxfId="137" priority="41">
      <formula>INDIRECT(ADDRESS(ROW(),COLUMN()))=TRUNC(INDIRECT(ADDRESS(ROW(),COLUMN())))</formula>
    </cfRule>
  </conditionalFormatting>
  <conditionalFormatting sqref="U59:AA59">
    <cfRule type="expression" dxfId="136" priority="40">
      <formula>OR(U$69=$B58,U$70=$B58)</formula>
    </cfRule>
  </conditionalFormatting>
  <conditionalFormatting sqref="U58:AA59">
    <cfRule type="expression" dxfId="135" priority="39">
      <formula>INDIRECT(ADDRESS(ROW(),COLUMN()))=TRUNC(INDIRECT(ADDRESS(ROW(),COLUMN())))</formula>
    </cfRule>
  </conditionalFormatting>
  <conditionalFormatting sqref="AB59:AH59">
    <cfRule type="expression" dxfId="134" priority="38">
      <formula>OR(AB$69=$B58,AB$70=$B58)</formula>
    </cfRule>
  </conditionalFormatting>
  <conditionalFormatting sqref="AB58:AH59">
    <cfRule type="expression" dxfId="133" priority="37">
      <formula>INDIRECT(ADDRESS(ROW(),COLUMN()))=TRUNC(INDIRECT(ADDRESS(ROW(),COLUMN())))</formula>
    </cfRule>
  </conditionalFormatting>
  <conditionalFormatting sqref="AI59:AO59">
    <cfRule type="expression" dxfId="132" priority="36">
      <formula>OR(AI$69=$B58,AI$70=$B58)</formula>
    </cfRule>
  </conditionalFormatting>
  <conditionalFormatting sqref="AI58:AO59">
    <cfRule type="expression" dxfId="131" priority="35">
      <formula>INDIRECT(ADDRESS(ROW(),COLUMN()))=TRUNC(INDIRECT(ADDRESS(ROW(),COLUMN())))</formula>
    </cfRule>
  </conditionalFormatting>
  <conditionalFormatting sqref="AP59:AV59">
    <cfRule type="expression" dxfId="130" priority="34">
      <formula>OR(AP$69=$B58,AP$70=$B58)</formula>
    </cfRule>
  </conditionalFormatting>
  <conditionalFormatting sqref="AP58:AV59">
    <cfRule type="expression" dxfId="129" priority="33">
      <formula>INDIRECT(ADDRESS(ROW(),COLUMN()))=TRUNC(INDIRECT(ADDRESS(ROW(),COLUMN())))</formula>
    </cfRule>
  </conditionalFormatting>
  <conditionalFormatting sqref="AW59:AY59">
    <cfRule type="expression" dxfId="128" priority="32">
      <formula>OR(AW$69=$B58,AW$70=$B58)</formula>
    </cfRule>
  </conditionalFormatting>
  <conditionalFormatting sqref="AW58:AY59">
    <cfRule type="expression" dxfId="127" priority="31">
      <formula>INDIRECT(ADDRESS(ROW(),COLUMN()))=TRUNC(INDIRECT(ADDRESS(ROW(),COLUMN())))</formula>
    </cfRule>
  </conditionalFormatting>
  <conditionalFormatting sqref="U62:AA62">
    <cfRule type="expression" dxfId="126" priority="30">
      <formula>OR(U$69=$B61,U$70=$B61)</formula>
    </cfRule>
  </conditionalFormatting>
  <conditionalFormatting sqref="U61:AA62">
    <cfRule type="expression" dxfId="125" priority="29">
      <formula>INDIRECT(ADDRESS(ROW(),COLUMN()))=TRUNC(INDIRECT(ADDRESS(ROW(),COLUMN())))</formula>
    </cfRule>
  </conditionalFormatting>
  <conditionalFormatting sqref="AB62:AH62">
    <cfRule type="expression" dxfId="124" priority="28">
      <formula>OR(AB$69=$B61,AB$70=$B61)</formula>
    </cfRule>
  </conditionalFormatting>
  <conditionalFormatting sqref="AB61:AH62">
    <cfRule type="expression" dxfId="123" priority="27">
      <formula>INDIRECT(ADDRESS(ROW(),COLUMN()))=TRUNC(INDIRECT(ADDRESS(ROW(),COLUMN())))</formula>
    </cfRule>
  </conditionalFormatting>
  <conditionalFormatting sqref="AI62:AO62">
    <cfRule type="expression" dxfId="122" priority="26">
      <formula>OR(AI$69=$B61,AI$70=$B61)</formula>
    </cfRule>
  </conditionalFormatting>
  <conditionalFormatting sqref="AI61:AO62">
    <cfRule type="expression" dxfId="121" priority="25">
      <formula>INDIRECT(ADDRESS(ROW(),COLUMN()))=TRUNC(INDIRECT(ADDRESS(ROW(),COLUMN())))</formula>
    </cfRule>
  </conditionalFormatting>
  <conditionalFormatting sqref="AP62:AV62">
    <cfRule type="expression" dxfId="120" priority="24">
      <formula>OR(AP$69=$B61,AP$70=$B61)</formula>
    </cfRule>
  </conditionalFormatting>
  <conditionalFormatting sqref="AP61:AV62">
    <cfRule type="expression" dxfId="119" priority="23">
      <formula>INDIRECT(ADDRESS(ROW(),COLUMN()))=TRUNC(INDIRECT(ADDRESS(ROW(),COLUMN())))</formula>
    </cfRule>
  </conditionalFormatting>
  <conditionalFormatting sqref="AW62:AY62">
    <cfRule type="expression" dxfId="118" priority="22">
      <formula>OR(AW$69=$B61,AW$70=$B61)</formula>
    </cfRule>
  </conditionalFormatting>
  <conditionalFormatting sqref="AW61:AY62">
    <cfRule type="expression" dxfId="117" priority="21">
      <formula>INDIRECT(ADDRESS(ROW(),COLUMN()))=TRUNC(INDIRECT(ADDRESS(ROW(),COLUMN())))</formula>
    </cfRule>
  </conditionalFormatting>
  <conditionalFormatting sqref="U65:AA65">
    <cfRule type="expression" dxfId="116" priority="20">
      <formula>OR(U$69=$B64,U$70=$B64)</formula>
    </cfRule>
  </conditionalFormatting>
  <conditionalFormatting sqref="U64:AA65">
    <cfRule type="expression" dxfId="115" priority="19">
      <formula>INDIRECT(ADDRESS(ROW(),COLUMN()))=TRUNC(INDIRECT(ADDRESS(ROW(),COLUMN())))</formula>
    </cfRule>
  </conditionalFormatting>
  <conditionalFormatting sqref="AB65:AH65">
    <cfRule type="expression" dxfId="114" priority="18">
      <formula>OR(AB$69=$B64,AB$70=$B64)</formula>
    </cfRule>
  </conditionalFormatting>
  <conditionalFormatting sqref="AB64:AH65">
    <cfRule type="expression" dxfId="113" priority="17">
      <formula>INDIRECT(ADDRESS(ROW(),COLUMN()))=TRUNC(INDIRECT(ADDRESS(ROW(),COLUMN())))</formula>
    </cfRule>
  </conditionalFormatting>
  <conditionalFormatting sqref="AI65:AO65">
    <cfRule type="expression" dxfId="112" priority="16">
      <formula>OR(AI$69=$B64,AI$70=$B64)</formula>
    </cfRule>
  </conditionalFormatting>
  <conditionalFormatting sqref="AI64:AO65">
    <cfRule type="expression" dxfId="111" priority="15">
      <formula>INDIRECT(ADDRESS(ROW(),COLUMN()))=TRUNC(INDIRECT(ADDRESS(ROW(),COLUMN())))</formula>
    </cfRule>
  </conditionalFormatting>
  <conditionalFormatting sqref="AP65:AV65">
    <cfRule type="expression" dxfId="110" priority="14">
      <formula>OR(AP$69=$B64,AP$70=$B64)</formula>
    </cfRule>
  </conditionalFormatting>
  <conditionalFormatting sqref="AP64:AV65">
    <cfRule type="expression" dxfId="109" priority="13">
      <formula>INDIRECT(ADDRESS(ROW(),COLUMN()))=TRUNC(INDIRECT(ADDRESS(ROW(),COLUMN())))</formula>
    </cfRule>
  </conditionalFormatting>
  <conditionalFormatting sqref="AW65:AY65">
    <cfRule type="expression" dxfId="108" priority="12">
      <formula>OR(AW$69=$B64,AW$70=$B64)</formula>
    </cfRule>
  </conditionalFormatting>
  <conditionalFormatting sqref="AW64:AY65">
    <cfRule type="expression" dxfId="107" priority="11">
      <formula>INDIRECT(ADDRESS(ROW(),COLUMN()))=TRUNC(INDIRECT(ADDRESS(ROW(),COLUMN())))</formula>
    </cfRule>
  </conditionalFormatting>
  <conditionalFormatting sqref="U68:AA68">
    <cfRule type="expression" dxfId="106" priority="10">
      <formula>OR(U$69=$B67,U$70=$B67)</formula>
    </cfRule>
  </conditionalFormatting>
  <conditionalFormatting sqref="U67:AA68">
    <cfRule type="expression" dxfId="105" priority="9">
      <formula>INDIRECT(ADDRESS(ROW(),COLUMN()))=TRUNC(INDIRECT(ADDRESS(ROW(),COLUMN())))</formula>
    </cfRule>
  </conditionalFormatting>
  <conditionalFormatting sqref="AB68:AH68">
    <cfRule type="expression" dxfId="104" priority="8">
      <formula>OR(AB$69=$B67,AB$70=$B67)</formula>
    </cfRule>
  </conditionalFormatting>
  <conditionalFormatting sqref="AB67:AH68">
    <cfRule type="expression" dxfId="103" priority="7">
      <formula>INDIRECT(ADDRESS(ROW(),COLUMN()))=TRUNC(INDIRECT(ADDRESS(ROW(),COLUMN())))</formula>
    </cfRule>
  </conditionalFormatting>
  <conditionalFormatting sqref="AI68:AO68">
    <cfRule type="expression" dxfId="102" priority="6">
      <formula>OR(AI$69=$B67,AI$70=$B67)</formula>
    </cfRule>
  </conditionalFormatting>
  <conditionalFormatting sqref="AI67:AO68">
    <cfRule type="expression" dxfId="101" priority="5">
      <formula>INDIRECT(ADDRESS(ROW(),COLUMN()))=TRUNC(INDIRECT(ADDRESS(ROW(),COLUMN())))</formula>
    </cfRule>
  </conditionalFormatting>
  <conditionalFormatting sqref="AP68:AV68">
    <cfRule type="expression" dxfId="100" priority="4">
      <formula>OR(AP$69=$B67,AP$70=$B67)</formula>
    </cfRule>
  </conditionalFormatting>
  <conditionalFormatting sqref="AP67:AV68">
    <cfRule type="expression" dxfId="99" priority="3">
      <formula>INDIRECT(ADDRESS(ROW(),COLUMN()))=TRUNC(INDIRECT(ADDRESS(ROW(),COLUMN())))</formula>
    </cfRule>
  </conditionalFormatting>
  <conditionalFormatting sqref="AW68:AY68">
    <cfRule type="expression" dxfId="98" priority="2">
      <formula>OR(AW$69=$B67,AW$70=$B67)</formula>
    </cfRule>
  </conditionalFormatting>
  <conditionalFormatting sqref="AW67:AY68">
    <cfRule type="expression" dxfId="97"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0" zoomScaleNormal="70" workbookViewId="0"/>
  </sheetViews>
  <sheetFormatPr defaultColWidth="9" defaultRowHeight="25.5" x14ac:dyDescent="0.4"/>
  <cols>
    <col min="1" max="1" width="1.625" style="141" customWidth="1"/>
    <col min="2" max="2" width="5.625" style="140" customWidth="1"/>
    <col min="3" max="3" width="10.625" style="140" customWidth="1"/>
    <col min="4" max="4" width="10.625" style="140" hidden="1" customWidth="1"/>
    <col min="5" max="5" width="3.375" style="140" bestFit="1" customWidth="1"/>
    <col min="6" max="6" width="15.625" style="141" customWidth="1"/>
    <col min="7" max="7" width="3.375" style="141" bestFit="1" customWidth="1"/>
    <col min="8" max="8" width="15.625" style="141" customWidth="1"/>
    <col min="9" max="9" width="3.375" style="141" bestFit="1" customWidth="1"/>
    <col min="10" max="10" width="15.625" style="140" customWidth="1"/>
    <col min="11" max="11" width="3.375" style="141" bestFit="1" customWidth="1"/>
    <col min="12" max="12" width="15.625" style="141" customWidth="1"/>
    <col min="13" max="13" width="5" style="141" customWidth="1"/>
    <col min="14" max="14" width="15.625" style="141" customWidth="1"/>
    <col min="15" max="15" width="3.375" style="141" customWidth="1"/>
    <col min="16" max="16" width="15.625" style="141" customWidth="1"/>
    <col min="17" max="17" width="3.375" style="141" customWidth="1"/>
    <col min="18" max="18" width="15.625" style="141" customWidth="1"/>
    <col min="19" max="19" width="3.375" style="141" customWidth="1"/>
    <col min="20" max="20" width="15.625" style="141" customWidth="1"/>
    <col min="21" max="21" width="3.375" style="141" customWidth="1"/>
    <col min="22" max="22" width="15.625" style="141" customWidth="1"/>
    <col min="23" max="23" width="3.375" style="141" customWidth="1"/>
    <col min="24" max="24" width="15.625" style="141" customWidth="1"/>
    <col min="25" max="25" width="3.375" style="141" customWidth="1"/>
    <col min="26" max="26" width="15.625" style="141" customWidth="1"/>
    <col min="27" max="27" width="3.375" style="141" customWidth="1"/>
    <col min="28" max="28" width="50.625" style="141" customWidth="1"/>
    <col min="29" max="16384" width="9" style="141"/>
  </cols>
  <sheetData>
    <row r="1" spans="2:28" x14ac:dyDescent="0.4">
      <c r="B1" s="139" t="s">
        <v>32</v>
      </c>
    </row>
    <row r="2" spans="2:28" x14ac:dyDescent="0.4">
      <c r="B2" s="142" t="s">
        <v>33</v>
      </c>
      <c r="F2" s="143"/>
      <c r="G2" s="144"/>
      <c r="H2" s="144"/>
      <c r="I2" s="144"/>
      <c r="J2" s="145"/>
      <c r="K2" s="144"/>
      <c r="L2" s="144"/>
    </row>
    <row r="3" spans="2:28" x14ac:dyDescent="0.4">
      <c r="B3" s="143" t="s">
        <v>138</v>
      </c>
      <c r="F3" s="145" t="s">
        <v>139</v>
      </c>
      <c r="G3" s="144"/>
      <c r="H3" s="144"/>
      <c r="I3" s="144"/>
      <c r="J3" s="145"/>
      <c r="K3" s="144"/>
      <c r="L3" s="144"/>
    </row>
    <row r="4" spans="2:28" x14ac:dyDescent="0.4">
      <c r="B4" s="142"/>
      <c r="F4" s="406" t="s">
        <v>34</v>
      </c>
      <c r="G4" s="406"/>
      <c r="H4" s="406"/>
      <c r="I4" s="406"/>
      <c r="J4" s="406"/>
      <c r="K4" s="406"/>
      <c r="L4" s="406"/>
      <c r="N4" s="406" t="s">
        <v>65</v>
      </c>
      <c r="O4" s="406"/>
      <c r="P4" s="406"/>
      <c r="R4" s="406" t="s">
        <v>64</v>
      </c>
      <c r="S4" s="406"/>
      <c r="T4" s="406"/>
      <c r="U4" s="406"/>
      <c r="V4" s="406"/>
      <c r="W4" s="406"/>
      <c r="X4" s="406"/>
      <c r="Z4" s="159" t="s">
        <v>74</v>
      </c>
      <c r="AB4" s="406" t="s">
        <v>169</v>
      </c>
    </row>
    <row r="5" spans="2:28" x14ac:dyDescent="0.4">
      <c r="B5" s="140" t="s">
        <v>20</v>
      </c>
      <c r="C5" s="140" t="s">
        <v>4</v>
      </c>
      <c r="F5" s="140" t="s">
        <v>165</v>
      </c>
      <c r="G5" s="140"/>
      <c r="H5" s="140" t="s">
        <v>166</v>
      </c>
      <c r="J5" s="140" t="s">
        <v>35</v>
      </c>
      <c r="L5" s="140" t="s">
        <v>34</v>
      </c>
      <c r="N5" s="140" t="s">
        <v>167</v>
      </c>
      <c r="P5" s="140" t="s">
        <v>168</v>
      </c>
      <c r="R5" s="140" t="s">
        <v>167</v>
      </c>
      <c r="T5" s="140" t="s">
        <v>168</v>
      </c>
      <c r="V5" s="140" t="s">
        <v>35</v>
      </c>
      <c r="X5" s="140" t="s">
        <v>34</v>
      </c>
      <c r="Z5" s="160" t="s">
        <v>75</v>
      </c>
      <c r="AB5" s="406"/>
    </row>
    <row r="6" spans="2:28" x14ac:dyDescent="0.4">
      <c r="B6" s="146">
        <v>1</v>
      </c>
      <c r="C6" s="147" t="s">
        <v>38</v>
      </c>
      <c r="D6" s="162" t="str">
        <f>C6</f>
        <v>a</v>
      </c>
      <c r="E6" s="146" t="s">
        <v>16</v>
      </c>
      <c r="F6" s="148"/>
      <c r="G6" s="146" t="s">
        <v>17</v>
      </c>
      <c r="H6" s="148"/>
      <c r="I6" s="149" t="s">
        <v>37</v>
      </c>
      <c r="J6" s="148">
        <v>0</v>
      </c>
      <c r="K6" s="150" t="s">
        <v>2</v>
      </c>
      <c r="L6" s="153" t="str">
        <f>IF(OR(F6="",H6=""),"",(H6+IF(F6&gt;H6,1,0)-F6-J6)*24)</f>
        <v/>
      </c>
      <c r="N6" s="148">
        <v>0.29166666666666669</v>
      </c>
      <c r="O6" s="140" t="s">
        <v>17</v>
      </c>
      <c r="P6" s="148">
        <v>0.83333333333333337</v>
      </c>
      <c r="R6" s="154" t="str">
        <f t="shared" ref="R6:R22" si="0">IF(F6="","",IF(F6&lt;N6,N6,IF(F6&gt;=P6,"",F6)))</f>
        <v/>
      </c>
      <c r="S6" s="140" t="s">
        <v>17</v>
      </c>
      <c r="T6" s="154" t="str">
        <f t="shared" ref="T6:T22" si="1">IF(H6="","",IF(H6&gt;F6,IF(H6&lt;P6,H6,P6),P6))</f>
        <v/>
      </c>
      <c r="U6" s="152" t="s">
        <v>37</v>
      </c>
      <c r="V6" s="148">
        <v>0</v>
      </c>
      <c r="W6" s="141" t="s">
        <v>2</v>
      </c>
      <c r="X6" s="153" t="str">
        <f>IF(R6="","",IF((T6+IF(R6&gt;T6,1,0)-R6-V6)*24=0,"",(T6+IF(R6&gt;T6,1,0)-R6-V6)*24))</f>
        <v/>
      </c>
      <c r="Z6" s="153" t="str">
        <f>IF(X6="",L6,IF(OR(L6-X6=0,L6-X6&lt;0),"-",L6-X6))</f>
        <v/>
      </c>
      <c r="AB6" s="161"/>
    </row>
    <row r="7" spans="2:28" x14ac:dyDescent="0.4">
      <c r="B7" s="146">
        <v>2</v>
      </c>
      <c r="C7" s="147" t="s">
        <v>39</v>
      </c>
      <c r="D7" s="162" t="str">
        <f t="shared" ref="D7:D38" si="2">C7</f>
        <v>b</v>
      </c>
      <c r="E7" s="146" t="s">
        <v>16</v>
      </c>
      <c r="F7" s="148"/>
      <c r="G7" s="146" t="s">
        <v>17</v>
      </c>
      <c r="H7" s="148"/>
      <c r="I7" s="149" t="s">
        <v>37</v>
      </c>
      <c r="J7" s="148">
        <v>0</v>
      </c>
      <c r="K7" s="150" t="s">
        <v>2</v>
      </c>
      <c r="L7" s="153" t="str">
        <f>IF(OR(F7="",H7=""),"",(H7+IF(F7&gt;H7,1,0)-F7-J7)*24)</f>
        <v/>
      </c>
      <c r="N7" s="151">
        <f>$N$6</f>
        <v>0.29166666666666669</v>
      </c>
      <c r="O7" s="140" t="s">
        <v>17</v>
      </c>
      <c r="P7" s="151">
        <f>$P$6</f>
        <v>0.83333333333333337</v>
      </c>
      <c r="R7" s="154" t="str">
        <f t="shared" si="0"/>
        <v/>
      </c>
      <c r="S7" s="140" t="s">
        <v>17</v>
      </c>
      <c r="T7" s="154" t="str">
        <f t="shared" si="1"/>
        <v/>
      </c>
      <c r="U7" s="152" t="s">
        <v>37</v>
      </c>
      <c r="V7" s="148">
        <v>0</v>
      </c>
      <c r="W7" s="141" t="s">
        <v>2</v>
      </c>
      <c r="X7" s="153" t="str">
        <f>IF(R7="","",IF((T7+IF(R7&gt;T7,1,0)-R7-V7)*24=0,"",(T7+IF(R7&gt;T7,1,0)-R7-V7)*24))</f>
        <v/>
      </c>
      <c r="Z7" s="153" t="str">
        <f>IF(X7="",L7,IF(OR(L7-X7=0,L7-X7&lt;0),"-",L7-X7))</f>
        <v/>
      </c>
      <c r="AB7" s="161"/>
    </row>
    <row r="8" spans="2:28" x14ac:dyDescent="0.4">
      <c r="B8" s="146">
        <v>3</v>
      </c>
      <c r="C8" s="147" t="s">
        <v>40</v>
      </c>
      <c r="D8" s="162" t="str">
        <f t="shared" si="2"/>
        <v>c</v>
      </c>
      <c r="E8" s="146" t="s">
        <v>16</v>
      </c>
      <c r="F8" s="148"/>
      <c r="G8" s="146" t="s">
        <v>17</v>
      </c>
      <c r="H8" s="148"/>
      <c r="I8" s="149" t="s">
        <v>37</v>
      </c>
      <c r="J8" s="148">
        <v>0</v>
      </c>
      <c r="K8" s="150" t="s">
        <v>2</v>
      </c>
      <c r="L8" s="153" t="str">
        <f>IF(OR(F8="",H8=""),"",(H8+IF(F8&gt;H8,1,0)-F8-J8)*24)</f>
        <v/>
      </c>
      <c r="N8" s="151">
        <f t="shared" ref="N8:N22" si="3">$N$6</f>
        <v>0.29166666666666669</v>
      </c>
      <c r="O8" s="140" t="s">
        <v>17</v>
      </c>
      <c r="P8" s="151">
        <f t="shared" ref="P8:P22" si="4">$P$6</f>
        <v>0.83333333333333337</v>
      </c>
      <c r="R8" s="154" t="str">
        <f t="shared" si="0"/>
        <v/>
      </c>
      <c r="S8" s="140" t="s">
        <v>17</v>
      </c>
      <c r="T8" s="154" t="str">
        <f t="shared" si="1"/>
        <v/>
      </c>
      <c r="U8" s="152" t="s">
        <v>37</v>
      </c>
      <c r="V8" s="148">
        <v>0</v>
      </c>
      <c r="W8" s="141" t="s">
        <v>2</v>
      </c>
      <c r="X8" s="153" t="str">
        <f>IF(R8="","",IF((T8+IF(R8&gt;T8,1,0)-R8-V8)*24=0,"",(T8+IF(R8&gt;T8,1,0)-R8-V8)*24))</f>
        <v/>
      </c>
      <c r="Z8" s="153" t="str">
        <f>IF(X8="",L8,IF(OR(L8-X8=0,L8-X8&lt;0),"-",L8-X8))</f>
        <v/>
      </c>
      <c r="AB8" s="161"/>
    </row>
    <row r="9" spans="2:28" x14ac:dyDescent="0.4">
      <c r="B9" s="146">
        <v>4</v>
      </c>
      <c r="C9" s="147" t="s">
        <v>41</v>
      </c>
      <c r="D9" s="162" t="str">
        <f t="shared" si="2"/>
        <v>d</v>
      </c>
      <c r="E9" s="146" t="s">
        <v>16</v>
      </c>
      <c r="F9" s="148"/>
      <c r="G9" s="146" t="s">
        <v>17</v>
      </c>
      <c r="H9" s="148"/>
      <c r="I9" s="149" t="s">
        <v>37</v>
      </c>
      <c r="J9" s="148">
        <v>0</v>
      </c>
      <c r="K9" s="150" t="s">
        <v>2</v>
      </c>
      <c r="L9" s="153" t="str">
        <f>IF(OR(F9="",H9=""),"",(H9+IF(F9&gt;H9,1,0)-F9-J9)*24)</f>
        <v/>
      </c>
      <c r="N9" s="151">
        <f t="shared" si="3"/>
        <v>0.29166666666666669</v>
      </c>
      <c r="O9" s="140" t="s">
        <v>17</v>
      </c>
      <c r="P9" s="151">
        <f t="shared" si="4"/>
        <v>0.83333333333333337</v>
      </c>
      <c r="R9" s="154" t="str">
        <f t="shared" si="0"/>
        <v/>
      </c>
      <c r="S9" s="140" t="s">
        <v>17</v>
      </c>
      <c r="T9" s="154" t="str">
        <f t="shared" si="1"/>
        <v/>
      </c>
      <c r="U9" s="152" t="s">
        <v>37</v>
      </c>
      <c r="V9" s="148">
        <v>0</v>
      </c>
      <c r="W9" s="141" t="s">
        <v>2</v>
      </c>
      <c r="X9" s="153" t="str">
        <f>IF(R9="","",IF((T9+IF(R9&gt;T9,1,0)-R9-V9)*24=0,"",(T9+IF(R9&gt;T9,1,0)-R9-V9)*24))</f>
        <v/>
      </c>
      <c r="Z9" s="153" t="str">
        <f>IF(X9="",L9,IF(OR(L9-X9=0,L9-X9&lt;0),"-",L9-X9))</f>
        <v/>
      </c>
      <c r="AB9" s="161"/>
    </row>
    <row r="10" spans="2:28" x14ac:dyDescent="0.4">
      <c r="B10" s="146">
        <v>5</v>
      </c>
      <c r="C10" s="147" t="s">
        <v>42</v>
      </c>
      <c r="D10" s="162" t="str">
        <f t="shared" si="2"/>
        <v>e</v>
      </c>
      <c r="E10" s="146" t="s">
        <v>16</v>
      </c>
      <c r="F10" s="148"/>
      <c r="G10" s="146" t="s">
        <v>17</v>
      </c>
      <c r="H10" s="148"/>
      <c r="I10" s="149" t="s">
        <v>37</v>
      </c>
      <c r="J10" s="148">
        <v>0</v>
      </c>
      <c r="K10" s="150" t="s">
        <v>2</v>
      </c>
      <c r="L10" s="153" t="str">
        <f t="shared" ref="L10:L22" si="5">IF(OR(F10="",H10=""),"",(H10+IF(F10&gt;H10,1,0)-F10-J10)*24)</f>
        <v/>
      </c>
      <c r="N10" s="151">
        <f t="shared" si="3"/>
        <v>0.29166666666666669</v>
      </c>
      <c r="O10" s="140" t="s">
        <v>17</v>
      </c>
      <c r="P10" s="151">
        <f t="shared" si="4"/>
        <v>0.83333333333333337</v>
      </c>
      <c r="R10" s="154" t="str">
        <f t="shared" si="0"/>
        <v/>
      </c>
      <c r="S10" s="140" t="s">
        <v>17</v>
      </c>
      <c r="T10" s="154" t="str">
        <f t="shared" si="1"/>
        <v/>
      </c>
      <c r="U10" s="152" t="s">
        <v>37</v>
      </c>
      <c r="V10" s="148">
        <v>0</v>
      </c>
      <c r="W10" s="141" t="s">
        <v>2</v>
      </c>
      <c r="X10" s="153" t="str">
        <f t="shared" ref="X10:X22" si="6">IF(R10="","",IF((T10+IF(R10&gt;T10,1,0)-R10-V10)*24=0,"",(T10+IF(R10&gt;T10,1,0)-R10-V10)*24))</f>
        <v/>
      </c>
      <c r="Z10" s="153" t="str">
        <f t="shared" ref="Z10:Z22" si="7">IF(X10="",L10,IF(OR(L10-X10=0,L10-X10&lt;0),"-",L10-X10))</f>
        <v/>
      </c>
      <c r="AB10" s="161"/>
    </row>
    <row r="11" spans="2:28" x14ac:dyDescent="0.4">
      <c r="B11" s="146">
        <v>6</v>
      </c>
      <c r="C11" s="147" t="s">
        <v>43</v>
      </c>
      <c r="D11" s="162" t="str">
        <f t="shared" si="2"/>
        <v>f</v>
      </c>
      <c r="E11" s="146" t="s">
        <v>16</v>
      </c>
      <c r="F11" s="148"/>
      <c r="G11" s="146" t="s">
        <v>17</v>
      </c>
      <c r="H11" s="148"/>
      <c r="I11" s="149" t="s">
        <v>37</v>
      </c>
      <c r="J11" s="148">
        <v>0</v>
      </c>
      <c r="K11" s="150" t="s">
        <v>2</v>
      </c>
      <c r="L11" s="153" t="str">
        <f t="shared" si="5"/>
        <v/>
      </c>
      <c r="N11" s="151">
        <f t="shared" si="3"/>
        <v>0.29166666666666669</v>
      </c>
      <c r="O11" s="140" t="s">
        <v>17</v>
      </c>
      <c r="P11" s="151">
        <f t="shared" si="4"/>
        <v>0.83333333333333337</v>
      </c>
      <c r="R11" s="154" t="str">
        <f t="shared" si="0"/>
        <v/>
      </c>
      <c r="S11" s="140" t="s">
        <v>17</v>
      </c>
      <c r="T11" s="154" t="str">
        <f t="shared" si="1"/>
        <v/>
      </c>
      <c r="U11" s="152" t="s">
        <v>37</v>
      </c>
      <c r="V11" s="148">
        <v>0</v>
      </c>
      <c r="W11" s="141" t="s">
        <v>2</v>
      </c>
      <c r="X11" s="153" t="str">
        <f t="shared" si="6"/>
        <v/>
      </c>
      <c r="Z11" s="153" t="str">
        <f t="shared" si="7"/>
        <v/>
      </c>
      <c r="AB11" s="161"/>
    </row>
    <row r="12" spans="2:28" x14ac:dyDescent="0.4">
      <c r="B12" s="146">
        <v>7</v>
      </c>
      <c r="C12" s="147" t="s">
        <v>44</v>
      </c>
      <c r="D12" s="162" t="str">
        <f t="shared" si="2"/>
        <v>g</v>
      </c>
      <c r="E12" s="146" t="s">
        <v>16</v>
      </c>
      <c r="F12" s="148"/>
      <c r="G12" s="146" t="s">
        <v>17</v>
      </c>
      <c r="H12" s="148"/>
      <c r="I12" s="149" t="s">
        <v>37</v>
      </c>
      <c r="J12" s="148">
        <v>0</v>
      </c>
      <c r="K12" s="150" t="s">
        <v>2</v>
      </c>
      <c r="L12" s="153" t="str">
        <f t="shared" si="5"/>
        <v/>
      </c>
      <c r="N12" s="151">
        <f t="shared" si="3"/>
        <v>0.29166666666666669</v>
      </c>
      <c r="O12" s="140" t="s">
        <v>17</v>
      </c>
      <c r="P12" s="151">
        <f t="shared" si="4"/>
        <v>0.83333333333333337</v>
      </c>
      <c r="R12" s="154" t="str">
        <f t="shared" si="0"/>
        <v/>
      </c>
      <c r="S12" s="140" t="s">
        <v>17</v>
      </c>
      <c r="T12" s="154" t="str">
        <f t="shared" si="1"/>
        <v/>
      </c>
      <c r="U12" s="152" t="s">
        <v>37</v>
      </c>
      <c r="V12" s="148">
        <v>0</v>
      </c>
      <c r="W12" s="141" t="s">
        <v>2</v>
      </c>
      <c r="X12" s="153" t="str">
        <f t="shared" si="6"/>
        <v/>
      </c>
      <c r="Z12" s="153" t="str">
        <f t="shared" si="7"/>
        <v/>
      </c>
      <c r="AB12" s="161"/>
    </row>
    <row r="13" spans="2:28" x14ac:dyDescent="0.4">
      <c r="B13" s="146">
        <v>8</v>
      </c>
      <c r="C13" s="147" t="s">
        <v>45</v>
      </c>
      <c r="D13" s="162" t="str">
        <f t="shared" si="2"/>
        <v>h</v>
      </c>
      <c r="E13" s="146" t="s">
        <v>16</v>
      </c>
      <c r="F13" s="148"/>
      <c r="G13" s="146" t="s">
        <v>17</v>
      </c>
      <c r="H13" s="148"/>
      <c r="I13" s="149" t="s">
        <v>37</v>
      </c>
      <c r="J13" s="148">
        <v>0</v>
      </c>
      <c r="K13" s="150" t="s">
        <v>2</v>
      </c>
      <c r="L13" s="153" t="str">
        <f t="shared" si="5"/>
        <v/>
      </c>
      <c r="N13" s="151">
        <f t="shared" si="3"/>
        <v>0.29166666666666669</v>
      </c>
      <c r="O13" s="140" t="s">
        <v>17</v>
      </c>
      <c r="P13" s="151">
        <f t="shared" si="4"/>
        <v>0.83333333333333337</v>
      </c>
      <c r="R13" s="154" t="str">
        <f t="shared" si="0"/>
        <v/>
      </c>
      <c r="S13" s="140" t="s">
        <v>17</v>
      </c>
      <c r="T13" s="154" t="str">
        <f t="shared" si="1"/>
        <v/>
      </c>
      <c r="U13" s="152" t="s">
        <v>37</v>
      </c>
      <c r="V13" s="148">
        <v>0</v>
      </c>
      <c r="W13" s="141" t="s">
        <v>2</v>
      </c>
      <c r="X13" s="153" t="str">
        <f t="shared" si="6"/>
        <v/>
      </c>
      <c r="Z13" s="153" t="str">
        <f t="shared" si="7"/>
        <v/>
      </c>
      <c r="AB13" s="161"/>
    </row>
    <row r="14" spans="2:28" x14ac:dyDescent="0.4">
      <c r="B14" s="146">
        <v>9</v>
      </c>
      <c r="C14" s="147" t="s">
        <v>46</v>
      </c>
      <c r="D14" s="162" t="str">
        <f t="shared" si="2"/>
        <v>i</v>
      </c>
      <c r="E14" s="146" t="s">
        <v>16</v>
      </c>
      <c r="F14" s="148"/>
      <c r="G14" s="146" t="s">
        <v>17</v>
      </c>
      <c r="H14" s="148"/>
      <c r="I14" s="149" t="s">
        <v>37</v>
      </c>
      <c r="J14" s="148">
        <v>0</v>
      </c>
      <c r="K14" s="150" t="s">
        <v>2</v>
      </c>
      <c r="L14" s="153" t="str">
        <f t="shared" si="5"/>
        <v/>
      </c>
      <c r="N14" s="151">
        <f t="shared" si="3"/>
        <v>0.29166666666666669</v>
      </c>
      <c r="O14" s="140" t="s">
        <v>17</v>
      </c>
      <c r="P14" s="151">
        <f t="shared" si="4"/>
        <v>0.83333333333333337</v>
      </c>
      <c r="R14" s="154" t="str">
        <f t="shared" si="0"/>
        <v/>
      </c>
      <c r="S14" s="140" t="s">
        <v>17</v>
      </c>
      <c r="T14" s="154" t="str">
        <f t="shared" si="1"/>
        <v/>
      </c>
      <c r="U14" s="152" t="s">
        <v>37</v>
      </c>
      <c r="V14" s="148">
        <v>0</v>
      </c>
      <c r="W14" s="141" t="s">
        <v>2</v>
      </c>
      <c r="X14" s="153" t="str">
        <f t="shared" si="6"/>
        <v/>
      </c>
      <c r="Z14" s="153" t="str">
        <f t="shared" si="7"/>
        <v/>
      </c>
      <c r="AB14" s="161"/>
    </row>
    <row r="15" spans="2:28" x14ac:dyDescent="0.4">
      <c r="B15" s="146">
        <v>10</v>
      </c>
      <c r="C15" s="147" t="s">
        <v>47</v>
      </c>
      <c r="D15" s="162" t="str">
        <f t="shared" si="2"/>
        <v>j</v>
      </c>
      <c r="E15" s="146" t="s">
        <v>16</v>
      </c>
      <c r="F15" s="148"/>
      <c r="G15" s="146" t="s">
        <v>17</v>
      </c>
      <c r="H15" s="148"/>
      <c r="I15" s="149" t="s">
        <v>37</v>
      </c>
      <c r="J15" s="148">
        <v>0</v>
      </c>
      <c r="K15" s="150" t="s">
        <v>2</v>
      </c>
      <c r="L15" s="153" t="str">
        <f t="shared" si="5"/>
        <v/>
      </c>
      <c r="N15" s="151">
        <f t="shared" si="3"/>
        <v>0.29166666666666669</v>
      </c>
      <c r="O15" s="140" t="s">
        <v>17</v>
      </c>
      <c r="P15" s="151">
        <f t="shared" si="4"/>
        <v>0.83333333333333337</v>
      </c>
      <c r="R15" s="154" t="str">
        <f t="shared" si="0"/>
        <v/>
      </c>
      <c r="S15" s="140" t="s">
        <v>17</v>
      </c>
      <c r="T15" s="154" t="str">
        <f t="shared" si="1"/>
        <v/>
      </c>
      <c r="U15" s="152" t="s">
        <v>37</v>
      </c>
      <c r="V15" s="148">
        <v>0</v>
      </c>
      <c r="W15" s="141" t="s">
        <v>2</v>
      </c>
      <c r="X15" s="153" t="str">
        <f t="shared" si="6"/>
        <v/>
      </c>
      <c r="Z15" s="153" t="str">
        <f t="shared" si="7"/>
        <v/>
      </c>
      <c r="AB15" s="161"/>
    </row>
    <row r="16" spans="2:28" x14ac:dyDescent="0.4">
      <c r="B16" s="146">
        <v>11</v>
      </c>
      <c r="C16" s="147" t="s">
        <v>48</v>
      </c>
      <c r="D16" s="162" t="str">
        <f t="shared" si="2"/>
        <v>k</v>
      </c>
      <c r="E16" s="146" t="s">
        <v>16</v>
      </c>
      <c r="F16" s="148"/>
      <c r="G16" s="146" t="s">
        <v>17</v>
      </c>
      <c r="H16" s="148"/>
      <c r="I16" s="149" t="s">
        <v>37</v>
      </c>
      <c r="J16" s="148">
        <v>0</v>
      </c>
      <c r="K16" s="150" t="s">
        <v>2</v>
      </c>
      <c r="L16" s="153" t="str">
        <f t="shared" si="5"/>
        <v/>
      </c>
      <c r="N16" s="151">
        <f t="shared" si="3"/>
        <v>0.29166666666666669</v>
      </c>
      <c r="O16" s="140" t="s">
        <v>17</v>
      </c>
      <c r="P16" s="151">
        <f t="shared" si="4"/>
        <v>0.83333333333333337</v>
      </c>
      <c r="R16" s="154" t="str">
        <f t="shared" si="0"/>
        <v/>
      </c>
      <c r="S16" s="140" t="s">
        <v>17</v>
      </c>
      <c r="T16" s="154" t="str">
        <f t="shared" si="1"/>
        <v/>
      </c>
      <c r="U16" s="152" t="s">
        <v>37</v>
      </c>
      <c r="V16" s="148">
        <v>0</v>
      </c>
      <c r="W16" s="141" t="s">
        <v>2</v>
      </c>
      <c r="X16" s="153" t="str">
        <f t="shared" si="6"/>
        <v/>
      </c>
      <c r="Z16" s="153" t="str">
        <f t="shared" si="7"/>
        <v/>
      </c>
      <c r="AB16" s="161"/>
    </row>
    <row r="17" spans="2:28" x14ac:dyDescent="0.4">
      <c r="B17" s="146">
        <v>12</v>
      </c>
      <c r="C17" s="147" t="s">
        <v>49</v>
      </c>
      <c r="D17" s="162" t="str">
        <f t="shared" si="2"/>
        <v>l</v>
      </c>
      <c r="E17" s="146" t="s">
        <v>16</v>
      </c>
      <c r="F17" s="148"/>
      <c r="G17" s="146" t="s">
        <v>17</v>
      </c>
      <c r="H17" s="148"/>
      <c r="I17" s="149" t="s">
        <v>37</v>
      </c>
      <c r="J17" s="148">
        <v>0</v>
      </c>
      <c r="K17" s="150" t="s">
        <v>2</v>
      </c>
      <c r="L17" s="153" t="str">
        <f t="shared" si="5"/>
        <v/>
      </c>
      <c r="N17" s="151">
        <f t="shared" si="3"/>
        <v>0.29166666666666669</v>
      </c>
      <c r="O17" s="140" t="s">
        <v>17</v>
      </c>
      <c r="P17" s="151">
        <f t="shared" si="4"/>
        <v>0.83333333333333337</v>
      </c>
      <c r="R17" s="154" t="str">
        <f t="shared" si="0"/>
        <v/>
      </c>
      <c r="S17" s="140" t="s">
        <v>17</v>
      </c>
      <c r="T17" s="154" t="str">
        <f t="shared" si="1"/>
        <v/>
      </c>
      <c r="U17" s="152" t="s">
        <v>37</v>
      </c>
      <c r="V17" s="148">
        <v>0</v>
      </c>
      <c r="W17" s="141" t="s">
        <v>2</v>
      </c>
      <c r="X17" s="153" t="str">
        <f t="shared" si="6"/>
        <v/>
      </c>
      <c r="Z17" s="153" t="str">
        <f t="shared" si="7"/>
        <v/>
      </c>
      <c r="AB17" s="161"/>
    </row>
    <row r="18" spans="2:28" x14ac:dyDescent="0.4">
      <c r="B18" s="146">
        <v>13</v>
      </c>
      <c r="C18" s="147" t="s">
        <v>50</v>
      </c>
      <c r="D18" s="162" t="str">
        <f t="shared" si="2"/>
        <v>m</v>
      </c>
      <c r="E18" s="146" t="s">
        <v>16</v>
      </c>
      <c r="F18" s="148"/>
      <c r="G18" s="146" t="s">
        <v>17</v>
      </c>
      <c r="H18" s="148"/>
      <c r="I18" s="149" t="s">
        <v>37</v>
      </c>
      <c r="J18" s="148">
        <v>0</v>
      </c>
      <c r="K18" s="150" t="s">
        <v>2</v>
      </c>
      <c r="L18" s="153" t="str">
        <f t="shared" si="5"/>
        <v/>
      </c>
      <c r="N18" s="151">
        <f t="shared" si="3"/>
        <v>0.29166666666666669</v>
      </c>
      <c r="O18" s="140" t="s">
        <v>17</v>
      </c>
      <c r="P18" s="151">
        <f t="shared" si="4"/>
        <v>0.83333333333333337</v>
      </c>
      <c r="R18" s="154" t="str">
        <f t="shared" si="0"/>
        <v/>
      </c>
      <c r="S18" s="140" t="s">
        <v>17</v>
      </c>
      <c r="T18" s="154" t="str">
        <f t="shared" si="1"/>
        <v/>
      </c>
      <c r="U18" s="152" t="s">
        <v>37</v>
      </c>
      <c r="V18" s="148">
        <v>0</v>
      </c>
      <c r="W18" s="141" t="s">
        <v>2</v>
      </c>
      <c r="X18" s="153" t="str">
        <f t="shared" si="6"/>
        <v/>
      </c>
      <c r="Z18" s="153" t="str">
        <f t="shared" si="7"/>
        <v/>
      </c>
      <c r="AB18" s="161"/>
    </row>
    <row r="19" spans="2:28" x14ac:dyDescent="0.4">
      <c r="B19" s="146">
        <v>14</v>
      </c>
      <c r="C19" s="147" t="s">
        <v>51</v>
      </c>
      <c r="D19" s="162" t="str">
        <f t="shared" si="2"/>
        <v>n</v>
      </c>
      <c r="E19" s="146" t="s">
        <v>16</v>
      </c>
      <c r="F19" s="148"/>
      <c r="G19" s="146" t="s">
        <v>17</v>
      </c>
      <c r="H19" s="148"/>
      <c r="I19" s="149" t="s">
        <v>37</v>
      </c>
      <c r="J19" s="148">
        <v>0</v>
      </c>
      <c r="K19" s="150" t="s">
        <v>2</v>
      </c>
      <c r="L19" s="153" t="str">
        <f t="shared" si="5"/>
        <v/>
      </c>
      <c r="N19" s="151">
        <f t="shared" si="3"/>
        <v>0.29166666666666669</v>
      </c>
      <c r="O19" s="140" t="s">
        <v>17</v>
      </c>
      <c r="P19" s="151">
        <f t="shared" si="4"/>
        <v>0.83333333333333337</v>
      </c>
      <c r="R19" s="154" t="str">
        <f t="shared" si="0"/>
        <v/>
      </c>
      <c r="S19" s="140" t="s">
        <v>17</v>
      </c>
      <c r="T19" s="154" t="str">
        <f t="shared" si="1"/>
        <v/>
      </c>
      <c r="U19" s="152" t="s">
        <v>37</v>
      </c>
      <c r="V19" s="148">
        <v>0</v>
      </c>
      <c r="W19" s="141" t="s">
        <v>2</v>
      </c>
      <c r="X19" s="153" t="str">
        <f t="shared" si="6"/>
        <v/>
      </c>
      <c r="Z19" s="153" t="str">
        <f t="shared" si="7"/>
        <v/>
      </c>
      <c r="AB19" s="161"/>
    </row>
    <row r="20" spans="2:28" x14ac:dyDescent="0.4">
      <c r="B20" s="146">
        <v>15</v>
      </c>
      <c r="C20" s="147" t="s">
        <v>52</v>
      </c>
      <c r="D20" s="162" t="str">
        <f t="shared" si="2"/>
        <v>o</v>
      </c>
      <c r="E20" s="146" t="s">
        <v>16</v>
      </c>
      <c r="F20" s="148"/>
      <c r="G20" s="146" t="s">
        <v>17</v>
      </c>
      <c r="H20" s="148"/>
      <c r="I20" s="149" t="s">
        <v>37</v>
      </c>
      <c r="J20" s="148">
        <v>0</v>
      </c>
      <c r="K20" s="150" t="s">
        <v>2</v>
      </c>
      <c r="L20" s="153" t="str">
        <f t="shared" si="5"/>
        <v/>
      </c>
      <c r="N20" s="151">
        <f t="shared" si="3"/>
        <v>0.29166666666666669</v>
      </c>
      <c r="O20" s="140" t="s">
        <v>17</v>
      </c>
      <c r="P20" s="151">
        <f t="shared" si="4"/>
        <v>0.83333333333333337</v>
      </c>
      <c r="R20" s="154" t="str">
        <f t="shared" si="0"/>
        <v/>
      </c>
      <c r="S20" s="140" t="s">
        <v>17</v>
      </c>
      <c r="T20" s="154" t="str">
        <f t="shared" si="1"/>
        <v/>
      </c>
      <c r="U20" s="152" t="s">
        <v>37</v>
      </c>
      <c r="V20" s="148">
        <v>0</v>
      </c>
      <c r="W20" s="141" t="s">
        <v>2</v>
      </c>
      <c r="X20" s="153" t="str">
        <f t="shared" si="6"/>
        <v/>
      </c>
      <c r="Z20" s="153" t="str">
        <f t="shared" si="7"/>
        <v/>
      </c>
      <c r="AB20" s="161"/>
    </row>
    <row r="21" spans="2:28" x14ac:dyDescent="0.4">
      <c r="B21" s="146">
        <v>16</v>
      </c>
      <c r="C21" s="147" t="s">
        <v>53</v>
      </c>
      <c r="D21" s="162" t="str">
        <f t="shared" si="2"/>
        <v>p</v>
      </c>
      <c r="E21" s="146" t="s">
        <v>16</v>
      </c>
      <c r="F21" s="148"/>
      <c r="G21" s="146" t="s">
        <v>17</v>
      </c>
      <c r="H21" s="148"/>
      <c r="I21" s="149" t="s">
        <v>37</v>
      </c>
      <c r="J21" s="148">
        <v>0</v>
      </c>
      <c r="K21" s="150" t="s">
        <v>2</v>
      </c>
      <c r="L21" s="153" t="str">
        <f t="shared" si="5"/>
        <v/>
      </c>
      <c r="N21" s="151">
        <f t="shared" si="3"/>
        <v>0.29166666666666669</v>
      </c>
      <c r="O21" s="140" t="s">
        <v>17</v>
      </c>
      <c r="P21" s="151">
        <f t="shared" si="4"/>
        <v>0.83333333333333337</v>
      </c>
      <c r="R21" s="154" t="str">
        <f t="shared" si="0"/>
        <v/>
      </c>
      <c r="S21" s="140" t="s">
        <v>17</v>
      </c>
      <c r="T21" s="154" t="str">
        <f t="shared" si="1"/>
        <v/>
      </c>
      <c r="U21" s="152" t="s">
        <v>37</v>
      </c>
      <c r="V21" s="148">
        <v>0</v>
      </c>
      <c r="W21" s="141" t="s">
        <v>2</v>
      </c>
      <c r="X21" s="153" t="str">
        <f t="shared" si="6"/>
        <v/>
      </c>
      <c r="Z21" s="153" t="str">
        <f t="shared" si="7"/>
        <v/>
      </c>
      <c r="AB21" s="161"/>
    </row>
    <row r="22" spans="2:28" x14ac:dyDescent="0.4">
      <c r="B22" s="146">
        <v>17</v>
      </c>
      <c r="C22" s="147" t="s">
        <v>54</v>
      </c>
      <c r="D22" s="162" t="str">
        <f t="shared" si="2"/>
        <v>q</v>
      </c>
      <c r="E22" s="146" t="s">
        <v>16</v>
      </c>
      <c r="F22" s="148"/>
      <c r="G22" s="146" t="s">
        <v>17</v>
      </c>
      <c r="H22" s="148"/>
      <c r="I22" s="149" t="s">
        <v>37</v>
      </c>
      <c r="J22" s="148">
        <v>0</v>
      </c>
      <c r="K22" s="150" t="s">
        <v>2</v>
      </c>
      <c r="L22" s="153" t="str">
        <f t="shared" si="5"/>
        <v/>
      </c>
      <c r="N22" s="151">
        <f t="shared" si="3"/>
        <v>0.29166666666666669</v>
      </c>
      <c r="O22" s="140" t="s">
        <v>17</v>
      </c>
      <c r="P22" s="151">
        <f t="shared" si="4"/>
        <v>0.83333333333333337</v>
      </c>
      <c r="R22" s="154" t="str">
        <f t="shared" si="0"/>
        <v/>
      </c>
      <c r="S22" s="140" t="s">
        <v>17</v>
      </c>
      <c r="T22" s="154" t="str">
        <f t="shared" si="1"/>
        <v/>
      </c>
      <c r="U22" s="152" t="s">
        <v>37</v>
      </c>
      <c r="V22" s="148">
        <v>0</v>
      </c>
      <c r="W22" s="141" t="s">
        <v>2</v>
      </c>
      <c r="X22" s="153" t="str">
        <f t="shared" si="6"/>
        <v/>
      </c>
      <c r="Z22" s="153" t="str">
        <f t="shared" si="7"/>
        <v/>
      </c>
      <c r="AB22" s="161"/>
    </row>
    <row r="23" spans="2:28" x14ac:dyDescent="0.4">
      <c r="B23" s="146">
        <v>18</v>
      </c>
      <c r="C23" s="147" t="s">
        <v>55</v>
      </c>
      <c r="D23" s="162" t="str">
        <f t="shared" si="2"/>
        <v>r</v>
      </c>
      <c r="E23" s="146" t="s">
        <v>16</v>
      </c>
      <c r="F23" s="155"/>
      <c r="G23" s="146" t="s">
        <v>17</v>
      </c>
      <c r="H23" s="155"/>
      <c r="I23" s="149" t="s">
        <v>37</v>
      </c>
      <c r="J23" s="155"/>
      <c r="K23" s="150" t="s">
        <v>2</v>
      </c>
      <c r="L23" s="147">
        <v>1</v>
      </c>
      <c r="N23" s="156"/>
      <c r="O23" s="146" t="s">
        <v>17</v>
      </c>
      <c r="P23" s="156"/>
      <c r="Q23" s="150"/>
      <c r="R23" s="156"/>
      <c r="S23" s="146" t="s">
        <v>17</v>
      </c>
      <c r="T23" s="156"/>
      <c r="U23" s="149" t="s">
        <v>37</v>
      </c>
      <c r="V23" s="155"/>
      <c r="W23" s="150" t="s">
        <v>2</v>
      </c>
      <c r="X23" s="157">
        <v>1</v>
      </c>
      <c r="Y23" s="150"/>
      <c r="Z23" s="157" t="s">
        <v>36</v>
      </c>
      <c r="AB23" s="161"/>
    </row>
    <row r="24" spans="2:28" x14ac:dyDescent="0.4">
      <c r="B24" s="146">
        <v>19</v>
      </c>
      <c r="C24" s="147" t="s">
        <v>56</v>
      </c>
      <c r="D24" s="162" t="str">
        <f t="shared" si="2"/>
        <v>s</v>
      </c>
      <c r="E24" s="146" t="s">
        <v>16</v>
      </c>
      <c r="F24" s="155"/>
      <c r="G24" s="146" t="s">
        <v>17</v>
      </c>
      <c r="H24" s="155"/>
      <c r="I24" s="149" t="s">
        <v>37</v>
      </c>
      <c r="J24" s="155"/>
      <c r="K24" s="150" t="s">
        <v>2</v>
      </c>
      <c r="L24" s="147">
        <v>2</v>
      </c>
      <c r="N24" s="156"/>
      <c r="O24" s="146" t="s">
        <v>17</v>
      </c>
      <c r="P24" s="156"/>
      <c r="Q24" s="150"/>
      <c r="R24" s="156"/>
      <c r="S24" s="146" t="s">
        <v>17</v>
      </c>
      <c r="T24" s="156"/>
      <c r="U24" s="149" t="s">
        <v>37</v>
      </c>
      <c r="V24" s="155"/>
      <c r="W24" s="150" t="s">
        <v>2</v>
      </c>
      <c r="X24" s="157">
        <v>2</v>
      </c>
      <c r="Y24" s="150"/>
      <c r="Z24" s="157" t="s">
        <v>36</v>
      </c>
      <c r="AB24" s="161"/>
    </row>
    <row r="25" spans="2:28" x14ac:dyDescent="0.4">
      <c r="B25" s="146">
        <v>20</v>
      </c>
      <c r="C25" s="147" t="s">
        <v>57</v>
      </c>
      <c r="D25" s="162" t="str">
        <f t="shared" si="2"/>
        <v>t</v>
      </c>
      <c r="E25" s="146" t="s">
        <v>16</v>
      </c>
      <c r="F25" s="155"/>
      <c r="G25" s="146" t="s">
        <v>17</v>
      </c>
      <c r="H25" s="155"/>
      <c r="I25" s="149" t="s">
        <v>37</v>
      </c>
      <c r="J25" s="155"/>
      <c r="K25" s="150" t="s">
        <v>2</v>
      </c>
      <c r="L25" s="147">
        <v>3</v>
      </c>
      <c r="N25" s="156"/>
      <c r="O25" s="146" t="s">
        <v>17</v>
      </c>
      <c r="P25" s="156"/>
      <c r="Q25" s="150"/>
      <c r="R25" s="156"/>
      <c r="S25" s="146" t="s">
        <v>17</v>
      </c>
      <c r="T25" s="156"/>
      <c r="U25" s="149" t="s">
        <v>37</v>
      </c>
      <c r="V25" s="155"/>
      <c r="W25" s="150" t="s">
        <v>2</v>
      </c>
      <c r="X25" s="157">
        <v>3</v>
      </c>
      <c r="Y25" s="150"/>
      <c r="Z25" s="157" t="s">
        <v>36</v>
      </c>
      <c r="AB25" s="161"/>
    </row>
    <row r="26" spans="2:28" x14ac:dyDescent="0.4">
      <c r="B26" s="146">
        <v>21</v>
      </c>
      <c r="C26" s="147" t="s">
        <v>58</v>
      </c>
      <c r="D26" s="162" t="str">
        <f t="shared" si="2"/>
        <v>u</v>
      </c>
      <c r="E26" s="146" t="s">
        <v>16</v>
      </c>
      <c r="F26" s="155"/>
      <c r="G26" s="146" t="s">
        <v>17</v>
      </c>
      <c r="H26" s="155"/>
      <c r="I26" s="149" t="s">
        <v>37</v>
      </c>
      <c r="J26" s="155"/>
      <c r="K26" s="150" t="s">
        <v>2</v>
      </c>
      <c r="L26" s="147">
        <v>4</v>
      </c>
      <c r="N26" s="156"/>
      <c r="O26" s="146" t="s">
        <v>17</v>
      </c>
      <c r="P26" s="156"/>
      <c r="Q26" s="150"/>
      <c r="R26" s="156"/>
      <c r="S26" s="146" t="s">
        <v>17</v>
      </c>
      <c r="T26" s="156"/>
      <c r="U26" s="149" t="s">
        <v>37</v>
      </c>
      <c r="V26" s="155"/>
      <c r="W26" s="150" t="s">
        <v>2</v>
      </c>
      <c r="X26" s="157">
        <v>4</v>
      </c>
      <c r="Y26" s="150"/>
      <c r="Z26" s="157" t="s">
        <v>36</v>
      </c>
      <c r="AB26" s="161"/>
    </row>
    <row r="27" spans="2:28" x14ac:dyDescent="0.4">
      <c r="B27" s="146">
        <v>22</v>
      </c>
      <c r="C27" s="147" t="s">
        <v>59</v>
      </c>
      <c r="D27" s="162" t="str">
        <f t="shared" si="2"/>
        <v>v</v>
      </c>
      <c r="E27" s="146" t="s">
        <v>16</v>
      </c>
      <c r="F27" s="155"/>
      <c r="G27" s="146" t="s">
        <v>17</v>
      </c>
      <c r="H27" s="155"/>
      <c r="I27" s="149" t="s">
        <v>37</v>
      </c>
      <c r="J27" s="155"/>
      <c r="K27" s="150" t="s">
        <v>2</v>
      </c>
      <c r="L27" s="147">
        <v>5</v>
      </c>
      <c r="N27" s="156"/>
      <c r="O27" s="146" t="s">
        <v>17</v>
      </c>
      <c r="P27" s="156"/>
      <c r="Q27" s="150"/>
      <c r="R27" s="156"/>
      <c r="S27" s="146" t="s">
        <v>17</v>
      </c>
      <c r="T27" s="156"/>
      <c r="U27" s="149" t="s">
        <v>37</v>
      </c>
      <c r="V27" s="155"/>
      <c r="W27" s="150" t="s">
        <v>2</v>
      </c>
      <c r="X27" s="157">
        <v>5</v>
      </c>
      <c r="Y27" s="150"/>
      <c r="Z27" s="157" t="s">
        <v>36</v>
      </c>
      <c r="AB27" s="161"/>
    </row>
    <row r="28" spans="2:28" x14ac:dyDescent="0.4">
      <c r="B28" s="146">
        <v>23</v>
      </c>
      <c r="C28" s="147" t="s">
        <v>60</v>
      </c>
      <c r="D28" s="162" t="str">
        <f t="shared" si="2"/>
        <v>w</v>
      </c>
      <c r="E28" s="146" t="s">
        <v>16</v>
      </c>
      <c r="F28" s="155"/>
      <c r="G28" s="146" t="s">
        <v>17</v>
      </c>
      <c r="H28" s="155"/>
      <c r="I28" s="149" t="s">
        <v>37</v>
      </c>
      <c r="J28" s="155"/>
      <c r="K28" s="150" t="s">
        <v>2</v>
      </c>
      <c r="L28" s="147">
        <v>6</v>
      </c>
      <c r="N28" s="156"/>
      <c r="O28" s="146" t="s">
        <v>17</v>
      </c>
      <c r="P28" s="156"/>
      <c r="Q28" s="150"/>
      <c r="R28" s="156"/>
      <c r="S28" s="146" t="s">
        <v>17</v>
      </c>
      <c r="T28" s="156"/>
      <c r="U28" s="149" t="s">
        <v>37</v>
      </c>
      <c r="V28" s="155"/>
      <c r="W28" s="150" t="s">
        <v>2</v>
      </c>
      <c r="X28" s="157">
        <v>6</v>
      </c>
      <c r="Y28" s="150"/>
      <c r="Z28" s="157" t="s">
        <v>36</v>
      </c>
      <c r="AB28" s="161"/>
    </row>
    <row r="29" spans="2:28" x14ac:dyDescent="0.4">
      <c r="B29" s="146">
        <v>24</v>
      </c>
      <c r="C29" s="147" t="s">
        <v>61</v>
      </c>
      <c r="D29" s="162" t="str">
        <f t="shared" si="2"/>
        <v>x</v>
      </c>
      <c r="E29" s="146" t="s">
        <v>16</v>
      </c>
      <c r="F29" s="155"/>
      <c r="G29" s="146" t="s">
        <v>17</v>
      </c>
      <c r="H29" s="155"/>
      <c r="I29" s="149" t="s">
        <v>37</v>
      </c>
      <c r="J29" s="155"/>
      <c r="K29" s="150" t="s">
        <v>2</v>
      </c>
      <c r="L29" s="147">
        <v>7</v>
      </c>
      <c r="N29" s="156"/>
      <c r="O29" s="146" t="s">
        <v>17</v>
      </c>
      <c r="P29" s="156"/>
      <c r="Q29" s="150"/>
      <c r="R29" s="156"/>
      <c r="S29" s="146" t="s">
        <v>17</v>
      </c>
      <c r="T29" s="156"/>
      <c r="U29" s="149" t="s">
        <v>37</v>
      </c>
      <c r="V29" s="155"/>
      <c r="W29" s="150" t="s">
        <v>2</v>
      </c>
      <c r="X29" s="157">
        <v>7</v>
      </c>
      <c r="Y29" s="150"/>
      <c r="Z29" s="157" t="s">
        <v>36</v>
      </c>
      <c r="AB29" s="161"/>
    </row>
    <row r="30" spans="2:28" x14ac:dyDescent="0.4">
      <c r="B30" s="146">
        <v>25</v>
      </c>
      <c r="C30" s="147" t="s">
        <v>62</v>
      </c>
      <c r="D30" s="162" t="str">
        <f t="shared" si="2"/>
        <v>y</v>
      </c>
      <c r="E30" s="146" t="s">
        <v>16</v>
      </c>
      <c r="F30" s="155"/>
      <c r="G30" s="146" t="s">
        <v>17</v>
      </c>
      <c r="H30" s="155"/>
      <c r="I30" s="149" t="s">
        <v>37</v>
      </c>
      <c r="J30" s="155"/>
      <c r="K30" s="150" t="s">
        <v>2</v>
      </c>
      <c r="L30" s="147">
        <v>8</v>
      </c>
      <c r="N30" s="156"/>
      <c r="O30" s="146" t="s">
        <v>17</v>
      </c>
      <c r="P30" s="156"/>
      <c r="Q30" s="150"/>
      <c r="R30" s="156"/>
      <c r="S30" s="146" t="s">
        <v>17</v>
      </c>
      <c r="T30" s="156"/>
      <c r="U30" s="149" t="s">
        <v>37</v>
      </c>
      <c r="V30" s="155"/>
      <c r="W30" s="150" t="s">
        <v>2</v>
      </c>
      <c r="X30" s="157">
        <v>8</v>
      </c>
      <c r="Y30" s="150"/>
      <c r="Z30" s="157" t="s">
        <v>36</v>
      </c>
      <c r="AB30" s="161"/>
    </row>
    <row r="31" spans="2:28" x14ac:dyDescent="0.4">
      <c r="B31" s="146">
        <v>26</v>
      </c>
      <c r="C31" s="147" t="s">
        <v>63</v>
      </c>
      <c r="D31" s="162" t="str">
        <f t="shared" si="2"/>
        <v>z</v>
      </c>
      <c r="E31" s="146" t="s">
        <v>16</v>
      </c>
      <c r="F31" s="155"/>
      <c r="G31" s="146" t="s">
        <v>17</v>
      </c>
      <c r="H31" s="155"/>
      <c r="I31" s="149" t="s">
        <v>37</v>
      </c>
      <c r="J31" s="155"/>
      <c r="K31" s="150" t="s">
        <v>2</v>
      </c>
      <c r="L31" s="147">
        <v>1</v>
      </c>
      <c r="N31" s="156"/>
      <c r="O31" s="146" t="s">
        <v>17</v>
      </c>
      <c r="P31" s="156"/>
      <c r="Q31" s="150"/>
      <c r="R31" s="156"/>
      <c r="S31" s="146" t="s">
        <v>17</v>
      </c>
      <c r="T31" s="156"/>
      <c r="U31" s="149" t="s">
        <v>37</v>
      </c>
      <c r="V31" s="155"/>
      <c r="W31" s="150" t="s">
        <v>2</v>
      </c>
      <c r="X31" s="157" t="s">
        <v>36</v>
      </c>
      <c r="Y31" s="150"/>
      <c r="Z31" s="157">
        <v>1</v>
      </c>
      <c r="AB31" s="161"/>
    </row>
    <row r="32" spans="2:28" x14ac:dyDescent="0.4">
      <c r="B32" s="146">
        <v>27</v>
      </c>
      <c r="C32" s="147" t="s">
        <v>61</v>
      </c>
      <c r="D32" s="162" t="str">
        <f t="shared" si="2"/>
        <v>x</v>
      </c>
      <c r="E32" s="146" t="s">
        <v>16</v>
      </c>
      <c r="F32" s="155"/>
      <c r="G32" s="146" t="s">
        <v>17</v>
      </c>
      <c r="H32" s="155"/>
      <c r="I32" s="149" t="s">
        <v>37</v>
      </c>
      <c r="J32" s="155"/>
      <c r="K32" s="150" t="s">
        <v>2</v>
      </c>
      <c r="L32" s="147">
        <v>2</v>
      </c>
      <c r="N32" s="156"/>
      <c r="O32" s="146" t="s">
        <v>17</v>
      </c>
      <c r="P32" s="156"/>
      <c r="Q32" s="150"/>
      <c r="R32" s="156"/>
      <c r="S32" s="146" t="s">
        <v>17</v>
      </c>
      <c r="T32" s="156"/>
      <c r="U32" s="149" t="s">
        <v>37</v>
      </c>
      <c r="V32" s="155"/>
      <c r="W32" s="150" t="s">
        <v>2</v>
      </c>
      <c r="X32" s="157" t="s">
        <v>36</v>
      </c>
      <c r="Y32" s="150"/>
      <c r="Z32" s="157">
        <v>2</v>
      </c>
      <c r="AB32" s="161"/>
    </row>
    <row r="33" spans="2:28" x14ac:dyDescent="0.4">
      <c r="B33" s="146">
        <v>28</v>
      </c>
      <c r="C33" s="147" t="s">
        <v>66</v>
      </c>
      <c r="D33" s="162" t="str">
        <f t="shared" si="2"/>
        <v>aa</v>
      </c>
      <c r="E33" s="146" t="s">
        <v>16</v>
      </c>
      <c r="F33" s="155"/>
      <c r="G33" s="146" t="s">
        <v>17</v>
      </c>
      <c r="H33" s="155"/>
      <c r="I33" s="149" t="s">
        <v>37</v>
      </c>
      <c r="J33" s="155"/>
      <c r="K33" s="150" t="s">
        <v>2</v>
      </c>
      <c r="L33" s="147">
        <v>3</v>
      </c>
      <c r="N33" s="156"/>
      <c r="O33" s="146" t="s">
        <v>17</v>
      </c>
      <c r="P33" s="156"/>
      <c r="Q33" s="150"/>
      <c r="R33" s="156"/>
      <c r="S33" s="146" t="s">
        <v>17</v>
      </c>
      <c r="T33" s="156"/>
      <c r="U33" s="149" t="s">
        <v>37</v>
      </c>
      <c r="V33" s="155"/>
      <c r="W33" s="150" t="s">
        <v>2</v>
      </c>
      <c r="X33" s="157" t="s">
        <v>36</v>
      </c>
      <c r="Y33" s="150"/>
      <c r="Z33" s="157">
        <v>3</v>
      </c>
      <c r="AB33" s="161"/>
    </row>
    <row r="34" spans="2:28" x14ac:dyDescent="0.4">
      <c r="B34" s="146">
        <v>29</v>
      </c>
      <c r="C34" s="147" t="s">
        <v>67</v>
      </c>
      <c r="D34" s="162" t="str">
        <f t="shared" si="2"/>
        <v>ab</v>
      </c>
      <c r="E34" s="146" t="s">
        <v>16</v>
      </c>
      <c r="F34" s="155"/>
      <c r="G34" s="146" t="s">
        <v>17</v>
      </c>
      <c r="H34" s="155"/>
      <c r="I34" s="149" t="s">
        <v>37</v>
      </c>
      <c r="J34" s="155"/>
      <c r="K34" s="150" t="s">
        <v>2</v>
      </c>
      <c r="L34" s="147">
        <v>4</v>
      </c>
      <c r="N34" s="156"/>
      <c r="O34" s="146" t="s">
        <v>17</v>
      </c>
      <c r="P34" s="156"/>
      <c r="Q34" s="150"/>
      <c r="R34" s="156"/>
      <c r="S34" s="146" t="s">
        <v>17</v>
      </c>
      <c r="T34" s="156"/>
      <c r="U34" s="149" t="s">
        <v>37</v>
      </c>
      <c r="V34" s="155"/>
      <c r="W34" s="150" t="s">
        <v>2</v>
      </c>
      <c r="X34" s="157" t="s">
        <v>36</v>
      </c>
      <c r="Y34" s="150"/>
      <c r="Z34" s="157">
        <v>4</v>
      </c>
      <c r="AB34" s="161"/>
    </row>
    <row r="35" spans="2:28" x14ac:dyDescent="0.4">
      <c r="B35" s="146">
        <v>30</v>
      </c>
      <c r="C35" s="147" t="s">
        <v>68</v>
      </c>
      <c r="D35" s="162" t="str">
        <f t="shared" si="2"/>
        <v>ac</v>
      </c>
      <c r="E35" s="146" t="s">
        <v>16</v>
      </c>
      <c r="F35" s="155"/>
      <c r="G35" s="146" t="s">
        <v>17</v>
      </c>
      <c r="H35" s="155"/>
      <c r="I35" s="149" t="s">
        <v>37</v>
      </c>
      <c r="J35" s="155"/>
      <c r="K35" s="150" t="s">
        <v>2</v>
      </c>
      <c r="L35" s="147">
        <v>5</v>
      </c>
      <c r="N35" s="156"/>
      <c r="O35" s="146" t="s">
        <v>17</v>
      </c>
      <c r="P35" s="156"/>
      <c r="Q35" s="150"/>
      <c r="R35" s="156"/>
      <c r="S35" s="146" t="s">
        <v>17</v>
      </c>
      <c r="T35" s="156"/>
      <c r="U35" s="149" t="s">
        <v>37</v>
      </c>
      <c r="V35" s="155"/>
      <c r="W35" s="150" t="s">
        <v>2</v>
      </c>
      <c r="X35" s="157" t="s">
        <v>36</v>
      </c>
      <c r="Y35" s="150"/>
      <c r="Z35" s="157">
        <v>5</v>
      </c>
      <c r="AB35" s="161"/>
    </row>
    <row r="36" spans="2:28" x14ac:dyDescent="0.4">
      <c r="B36" s="146">
        <v>31</v>
      </c>
      <c r="C36" s="147" t="s">
        <v>69</v>
      </c>
      <c r="D36" s="162" t="str">
        <f t="shared" si="2"/>
        <v>ad</v>
      </c>
      <c r="E36" s="146" t="s">
        <v>16</v>
      </c>
      <c r="F36" s="155"/>
      <c r="G36" s="146" t="s">
        <v>17</v>
      </c>
      <c r="H36" s="155"/>
      <c r="I36" s="149" t="s">
        <v>37</v>
      </c>
      <c r="J36" s="155"/>
      <c r="K36" s="150" t="s">
        <v>2</v>
      </c>
      <c r="L36" s="147">
        <v>6</v>
      </c>
      <c r="N36" s="156"/>
      <c r="O36" s="146" t="s">
        <v>17</v>
      </c>
      <c r="P36" s="156"/>
      <c r="Q36" s="150"/>
      <c r="R36" s="156"/>
      <c r="S36" s="146" t="s">
        <v>17</v>
      </c>
      <c r="T36" s="156"/>
      <c r="U36" s="149" t="s">
        <v>37</v>
      </c>
      <c r="V36" s="155"/>
      <c r="W36" s="150" t="s">
        <v>2</v>
      </c>
      <c r="X36" s="157" t="s">
        <v>36</v>
      </c>
      <c r="Y36" s="150"/>
      <c r="Z36" s="157">
        <v>6</v>
      </c>
      <c r="AB36" s="161"/>
    </row>
    <row r="37" spans="2:28" x14ac:dyDescent="0.4">
      <c r="B37" s="146">
        <v>32</v>
      </c>
      <c r="C37" s="147" t="s">
        <v>70</v>
      </c>
      <c r="D37" s="162" t="str">
        <f t="shared" si="2"/>
        <v>ae</v>
      </c>
      <c r="E37" s="146" t="s">
        <v>16</v>
      </c>
      <c r="F37" s="155"/>
      <c r="G37" s="146" t="s">
        <v>17</v>
      </c>
      <c r="H37" s="155"/>
      <c r="I37" s="149" t="s">
        <v>37</v>
      </c>
      <c r="J37" s="155"/>
      <c r="K37" s="150" t="s">
        <v>2</v>
      </c>
      <c r="L37" s="147">
        <v>7</v>
      </c>
      <c r="N37" s="156"/>
      <c r="O37" s="146" t="s">
        <v>17</v>
      </c>
      <c r="P37" s="156"/>
      <c r="Q37" s="150"/>
      <c r="R37" s="156"/>
      <c r="S37" s="146" t="s">
        <v>17</v>
      </c>
      <c r="T37" s="156"/>
      <c r="U37" s="149" t="s">
        <v>37</v>
      </c>
      <c r="V37" s="155"/>
      <c r="W37" s="150" t="s">
        <v>2</v>
      </c>
      <c r="X37" s="157" t="s">
        <v>36</v>
      </c>
      <c r="Y37" s="150"/>
      <c r="Z37" s="157">
        <v>7</v>
      </c>
      <c r="AB37" s="161"/>
    </row>
    <row r="38" spans="2:28" x14ac:dyDescent="0.4">
      <c r="B38" s="146">
        <v>33</v>
      </c>
      <c r="C38" s="147" t="s">
        <v>71</v>
      </c>
      <c r="D38" s="162" t="str">
        <f t="shared" si="2"/>
        <v>af</v>
      </c>
      <c r="E38" s="146" t="s">
        <v>16</v>
      </c>
      <c r="F38" s="155"/>
      <c r="G38" s="146" t="s">
        <v>17</v>
      </c>
      <c r="H38" s="155"/>
      <c r="I38" s="149" t="s">
        <v>37</v>
      </c>
      <c r="J38" s="155"/>
      <c r="K38" s="150" t="s">
        <v>2</v>
      </c>
      <c r="L38" s="147">
        <v>8</v>
      </c>
      <c r="N38" s="156"/>
      <c r="O38" s="146" t="s">
        <v>17</v>
      </c>
      <c r="P38" s="156"/>
      <c r="Q38" s="150"/>
      <c r="R38" s="156"/>
      <c r="S38" s="146" t="s">
        <v>17</v>
      </c>
      <c r="T38" s="156"/>
      <c r="U38" s="149" t="s">
        <v>37</v>
      </c>
      <c r="V38" s="155"/>
      <c r="W38" s="150" t="s">
        <v>2</v>
      </c>
      <c r="X38" s="157" t="s">
        <v>36</v>
      </c>
      <c r="Y38" s="150"/>
      <c r="Z38" s="157">
        <v>8</v>
      </c>
      <c r="AB38" s="161"/>
    </row>
    <row r="39" spans="2:28" x14ac:dyDescent="0.4">
      <c r="B39" s="146">
        <v>34</v>
      </c>
      <c r="C39" s="163" t="s">
        <v>103</v>
      </c>
      <c r="D39" s="162"/>
      <c r="E39" s="146" t="s">
        <v>16</v>
      </c>
      <c r="F39" s="148"/>
      <c r="G39" s="146" t="s">
        <v>17</v>
      </c>
      <c r="H39" s="148"/>
      <c r="I39" s="149" t="s">
        <v>37</v>
      </c>
      <c r="J39" s="148">
        <v>0</v>
      </c>
      <c r="K39" s="150" t="s">
        <v>2</v>
      </c>
      <c r="L39" s="153" t="str">
        <f t="shared" ref="L39:L40" si="8">IF(OR(F39="",H39=""),"",(H39+IF(F39&gt;H39,1,0)-F39-J39)*24)</f>
        <v/>
      </c>
      <c r="N39" s="151">
        <f t="shared" ref="N39:N46" si="9">$N$6</f>
        <v>0.29166666666666669</v>
      </c>
      <c r="O39" s="140" t="s">
        <v>17</v>
      </c>
      <c r="P39" s="151">
        <f t="shared" ref="P39:P46" si="10">$P$6</f>
        <v>0.83333333333333337</v>
      </c>
      <c r="R39" s="154" t="str">
        <f t="shared" ref="R39:R47" si="11">IF(F39="","",IF(F39&lt;N39,N39,IF(F39&gt;=P39,"",F39)))</f>
        <v/>
      </c>
      <c r="S39" s="140" t="s">
        <v>17</v>
      </c>
      <c r="T39" s="154" t="str">
        <f t="shared" ref="T39:T47" si="12">IF(H39="","",IF(H39&gt;F39,IF(H39&lt;P39,H39,P39),P39))</f>
        <v/>
      </c>
      <c r="U39" s="152" t="s">
        <v>37</v>
      </c>
      <c r="V39" s="148">
        <v>0</v>
      </c>
      <c r="W39" s="141" t="s">
        <v>2</v>
      </c>
      <c r="X39" s="153" t="str">
        <f t="shared" ref="X39:X40" si="13">IF(R39="","",IF((T39+IF(R39&gt;T39,1,0)-R39-V39)*24=0,"",(T39+IF(R39&gt;T39,1,0)-R39-V39)*24))</f>
        <v/>
      </c>
      <c r="Z39" s="153" t="str">
        <f t="shared" ref="Z39:Z40" si="14">IF(X39="",L39,IF(OR(L39-X39=0,L39-X39&lt;0),"-",L39-X39))</f>
        <v/>
      </c>
      <c r="AB39" s="161"/>
    </row>
    <row r="40" spans="2:28" x14ac:dyDescent="0.4">
      <c r="B40" s="146"/>
      <c r="C40" s="164" t="s">
        <v>36</v>
      </c>
      <c r="D40" s="162"/>
      <c r="E40" s="146" t="s">
        <v>16</v>
      </c>
      <c r="F40" s="148"/>
      <c r="G40" s="146" t="s">
        <v>17</v>
      </c>
      <c r="H40" s="148"/>
      <c r="I40" s="149" t="s">
        <v>37</v>
      </c>
      <c r="J40" s="148">
        <v>0</v>
      </c>
      <c r="K40" s="150" t="s">
        <v>2</v>
      </c>
      <c r="L40" s="153" t="str">
        <f t="shared" si="8"/>
        <v/>
      </c>
      <c r="N40" s="151">
        <f t="shared" si="9"/>
        <v>0.29166666666666669</v>
      </c>
      <c r="O40" s="140" t="s">
        <v>17</v>
      </c>
      <c r="P40" s="151">
        <f t="shared" si="10"/>
        <v>0.83333333333333337</v>
      </c>
      <c r="R40" s="154" t="str">
        <f t="shared" si="11"/>
        <v/>
      </c>
      <c r="S40" s="140" t="s">
        <v>17</v>
      </c>
      <c r="T40" s="154" t="str">
        <f t="shared" si="12"/>
        <v/>
      </c>
      <c r="U40" s="152" t="s">
        <v>37</v>
      </c>
      <c r="V40" s="148">
        <v>0</v>
      </c>
      <c r="W40" s="141" t="s">
        <v>2</v>
      </c>
      <c r="X40" s="153" t="str">
        <f t="shared" si="13"/>
        <v/>
      </c>
      <c r="Z40" s="153" t="str">
        <f t="shared" si="14"/>
        <v/>
      </c>
      <c r="AB40" s="161"/>
    </row>
    <row r="41" spans="2:28" x14ac:dyDescent="0.4">
      <c r="B41" s="146"/>
      <c r="C41" s="158" t="s">
        <v>36</v>
      </c>
      <c r="D41" s="162" t="str">
        <f>C39</f>
        <v>ag</v>
      </c>
      <c r="E41" s="146" t="s">
        <v>16</v>
      </c>
      <c r="F41" s="148" t="s">
        <v>36</v>
      </c>
      <c r="G41" s="146" t="s">
        <v>17</v>
      </c>
      <c r="H41" s="148" t="s">
        <v>36</v>
      </c>
      <c r="I41" s="149" t="s">
        <v>37</v>
      </c>
      <c r="J41" s="148" t="s">
        <v>36</v>
      </c>
      <c r="K41" s="150" t="s">
        <v>2</v>
      </c>
      <c r="L41" s="153" t="str">
        <f>IF(OR(L39="",L40=""),"",L39+L40)</f>
        <v/>
      </c>
      <c r="N41" s="151" t="s">
        <v>36</v>
      </c>
      <c r="O41" s="140" t="s">
        <v>17</v>
      </c>
      <c r="P41" s="151" t="s">
        <v>36</v>
      </c>
      <c r="R41" s="154" t="str">
        <f t="shared" si="11"/>
        <v/>
      </c>
      <c r="S41" s="140" t="s">
        <v>17</v>
      </c>
      <c r="T41" s="154" t="str">
        <f t="shared" si="12"/>
        <v>-</v>
      </c>
      <c r="U41" s="152" t="s">
        <v>37</v>
      </c>
      <c r="V41" s="148" t="s">
        <v>170</v>
      </c>
      <c r="W41" s="141" t="s">
        <v>2</v>
      </c>
      <c r="X41" s="153" t="str">
        <f>IF(OR(X39="",X40=""),"",X39+X40)</f>
        <v/>
      </c>
      <c r="Z41" s="153" t="str">
        <f>IF(X41="",L41,IF(OR(L41-X41=0,L41-X41&lt;0),"-",L41-X41))</f>
        <v/>
      </c>
      <c r="AB41" s="161" t="s">
        <v>171</v>
      </c>
    </row>
    <row r="42" spans="2:28" x14ac:dyDescent="0.4">
      <c r="B42" s="146"/>
      <c r="C42" s="163" t="s">
        <v>163</v>
      </c>
      <c r="D42" s="162"/>
      <c r="E42" s="146" t="s">
        <v>16</v>
      </c>
      <c r="F42" s="148"/>
      <c r="G42" s="146" t="s">
        <v>17</v>
      </c>
      <c r="H42" s="148"/>
      <c r="I42" s="149" t="s">
        <v>37</v>
      </c>
      <c r="J42" s="148">
        <v>0</v>
      </c>
      <c r="K42" s="150" t="s">
        <v>2</v>
      </c>
      <c r="L42" s="153" t="str">
        <f t="shared" ref="L42:L43" si="15">IF(OR(F42="",H42=""),"",(H42+IF(F42&gt;H42,1,0)-F42-J42)*24)</f>
        <v/>
      </c>
      <c r="N42" s="151">
        <f t="shared" si="9"/>
        <v>0.29166666666666669</v>
      </c>
      <c r="O42" s="140" t="s">
        <v>17</v>
      </c>
      <c r="P42" s="151">
        <f t="shared" si="10"/>
        <v>0.83333333333333337</v>
      </c>
      <c r="R42" s="154" t="str">
        <f t="shared" si="11"/>
        <v/>
      </c>
      <c r="S42" s="140" t="s">
        <v>17</v>
      </c>
      <c r="T42" s="154" t="str">
        <f t="shared" si="12"/>
        <v/>
      </c>
      <c r="U42" s="152" t="s">
        <v>37</v>
      </c>
      <c r="V42" s="148">
        <v>0</v>
      </c>
      <c r="W42" s="141" t="s">
        <v>2</v>
      </c>
      <c r="X42" s="153" t="str">
        <f t="shared" ref="X42:X43" si="16">IF(R42="","",IF((T42+IF(R42&gt;T42,1,0)-R42-V42)*24=0,"",(T42+IF(R42&gt;T42,1,0)-R42-V42)*24))</f>
        <v/>
      </c>
      <c r="Z42" s="153" t="str">
        <f t="shared" ref="Z42:Z43" si="17">IF(X42="",L42,IF(OR(L42-X42=0,L42-X42&lt;0),"-",L42-X42))</f>
        <v/>
      </c>
      <c r="AB42" s="161"/>
    </row>
    <row r="43" spans="2:28" x14ac:dyDescent="0.4">
      <c r="B43" s="146">
        <v>35</v>
      </c>
      <c r="C43" s="164" t="s">
        <v>36</v>
      </c>
      <c r="D43" s="162"/>
      <c r="E43" s="146" t="s">
        <v>16</v>
      </c>
      <c r="F43" s="148"/>
      <c r="G43" s="146" t="s">
        <v>17</v>
      </c>
      <c r="H43" s="148"/>
      <c r="I43" s="149" t="s">
        <v>37</v>
      </c>
      <c r="J43" s="148">
        <v>0</v>
      </c>
      <c r="K43" s="150" t="s">
        <v>2</v>
      </c>
      <c r="L43" s="153" t="str">
        <f t="shared" si="15"/>
        <v/>
      </c>
      <c r="N43" s="151">
        <f t="shared" si="9"/>
        <v>0.29166666666666669</v>
      </c>
      <c r="O43" s="140" t="s">
        <v>17</v>
      </c>
      <c r="P43" s="151">
        <f t="shared" si="10"/>
        <v>0.83333333333333337</v>
      </c>
      <c r="R43" s="154" t="str">
        <f t="shared" si="11"/>
        <v/>
      </c>
      <c r="S43" s="140" t="s">
        <v>17</v>
      </c>
      <c r="T43" s="154" t="str">
        <f t="shared" si="12"/>
        <v/>
      </c>
      <c r="U43" s="152" t="s">
        <v>37</v>
      </c>
      <c r="V43" s="148">
        <v>0</v>
      </c>
      <c r="W43" s="141" t="s">
        <v>2</v>
      </c>
      <c r="X43" s="153" t="str">
        <f t="shared" si="16"/>
        <v/>
      </c>
      <c r="Z43" s="153" t="str">
        <f t="shared" si="17"/>
        <v/>
      </c>
      <c r="AB43" s="161"/>
    </row>
    <row r="44" spans="2:28" x14ac:dyDescent="0.4">
      <c r="B44" s="146"/>
      <c r="C44" s="158" t="s">
        <v>36</v>
      </c>
      <c r="D44" s="162" t="str">
        <f>C42</f>
        <v>ah</v>
      </c>
      <c r="E44" s="146" t="s">
        <v>16</v>
      </c>
      <c r="F44" s="148" t="s">
        <v>36</v>
      </c>
      <c r="G44" s="146" t="s">
        <v>17</v>
      </c>
      <c r="H44" s="148" t="s">
        <v>36</v>
      </c>
      <c r="I44" s="149" t="s">
        <v>37</v>
      </c>
      <c r="J44" s="148" t="s">
        <v>36</v>
      </c>
      <c r="K44" s="150" t="s">
        <v>2</v>
      </c>
      <c r="L44" s="153" t="str">
        <f>IF(OR(L42="",L43=""),"",L42+L43)</f>
        <v/>
      </c>
      <c r="N44" s="151" t="s">
        <v>36</v>
      </c>
      <c r="O44" s="140" t="s">
        <v>17</v>
      </c>
      <c r="P44" s="151" t="s">
        <v>36</v>
      </c>
      <c r="R44" s="154" t="str">
        <f t="shared" si="11"/>
        <v/>
      </c>
      <c r="S44" s="140" t="s">
        <v>17</v>
      </c>
      <c r="T44" s="154" t="str">
        <f t="shared" si="12"/>
        <v>-</v>
      </c>
      <c r="U44" s="152" t="s">
        <v>37</v>
      </c>
      <c r="V44" s="148" t="s">
        <v>170</v>
      </c>
      <c r="W44" s="141" t="s">
        <v>2</v>
      </c>
      <c r="X44" s="153" t="str">
        <f>IF(OR(X42="",X43=""),"",X42+X43)</f>
        <v/>
      </c>
      <c r="Z44" s="153" t="str">
        <f>IF(X44="",L44,IF(OR(L44-X44=0,L44-X44&lt;0),"-",L44-X44))</f>
        <v/>
      </c>
      <c r="AB44" s="161" t="s">
        <v>172</v>
      </c>
    </row>
    <row r="45" spans="2:28" x14ac:dyDescent="0.4">
      <c r="B45" s="146"/>
      <c r="C45" s="163" t="s">
        <v>164</v>
      </c>
      <c r="D45" s="162"/>
      <c r="E45" s="146" t="s">
        <v>16</v>
      </c>
      <c r="F45" s="148"/>
      <c r="G45" s="146" t="s">
        <v>17</v>
      </c>
      <c r="H45" s="148"/>
      <c r="I45" s="149" t="s">
        <v>37</v>
      </c>
      <c r="J45" s="148">
        <v>0</v>
      </c>
      <c r="K45" s="150" t="s">
        <v>2</v>
      </c>
      <c r="L45" s="153" t="str">
        <f t="shared" ref="L45:L46" si="18">IF(OR(F45="",H45=""),"",(H45+IF(F45&gt;H45,1,0)-F45-J45)*24)</f>
        <v/>
      </c>
      <c r="N45" s="151">
        <f t="shared" si="9"/>
        <v>0.29166666666666669</v>
      </c>
      <c r="O45" s="140" t="s">
        <v>17</v>
      </c>
      <c r="P45" s="151">
        <f t="shared" si="10"/>
        <v>0.83333333333333337</v>
      </c>
      <c r="R45" s="154" t="str">
        <f t="shared" si="11"/>
        <v/>
      </c>
      <c r="S45" s="140" t="s">
        <v>17</v>
      </c>
      <c r="T45" s="154" t="str">
        <f t="shared" si="12"/>
        <v/>
      </c>
      <c r="U45" s="152" t="s">
        <v>37</v>
      </c>
      <c r="V45" s="148">
        <v>0</v>
      </c>
      <c r="W45" s="141" t="s">
        <v>2</v>
      </c>
      <c r="X45" s="153" t="str">
        <f t="shared" ref="X45:X46" si="19">IF(R45="","",IF((T45+IF(R45&gt;T45,1,0)-R45-V45)*24=0,"",(T45+IF(R45&gt;T45,1,0)-R45-V45)*24))</f>
        <v/>
      </c>
      <c r="Z45" s="153" t="str">
        <f t="shared" ref="Z45:Z46" si="20">IF(X45="",L45,IF(OR(L45-X45=0,L45-X45&lt;0),"-",L45-X45))</f>
        <v/>
      </c>
      <c r="AB45" s="161"/>
    </row>
    <row r="46" spans="2:28" x14ac:dyDescent="0.4">
      <c r="B46" s="146">
        <v>36</v>
      </c>
      <c r="C46" s="164" t="s">
        <v>36</v>
      </c>
      <c r="D46" s="162"/>
      <c r="E46" s="146" t="s">
        <v>16</v>
      </c>
      <c r="F46" s="148"/>
      <c r="G46" s="146" t="s">
        <v>17</v>
      </c>
      <c r="H46" s="148"/>
      <c r="I46" s="149" t="s">
        <v>37</v>
      </c>
      <c r="J46" s="148">
        <v>0</v>
      </c>
      <c r="K46" s="150" t="s">
        <v>2</v>
      </c>
      <c r="L46" s="153" t="str">
        <f t="shared" si="18"/>
        <v/>
      </c>
      <c r="N46" s="151">
        <f t="shared" si="9"/>
        <v>0.29166666666666669</v>
      </c>
      <c r="O46" s="140" t="s">
        <v>17</v>
      </c>
      <c r="P46" s="151">
        <f t="shared" si="10"/>
        <v>0.83333333333333337</v>
      </c>
      <c r="R46" s="154" t="str">
        <f t="shared" si="11"/>
        <v/>
      </c>
      <c r="S46" s="140" t="s">
        <v>17</v>
      </c>
      <c r="T46" s="154" t="str">
        <f t="shared" si="12"/>
        <v/>
      </c>
      <c r="U46" s="152" t="s">
        <v>37</v>
      </c>
      <c r="V46" s="148">
        <v>0</v>
      </c>
      <c r="W46" s="141" t="s">
        <v>2</v>
      </c>
      <c r="X46" s="153" t="str">
        <f t="shared" si="19"/>
        <v/>
      </c>
      <c r="Z46" s="153" t="str">
        <f t="shared" si="20"/>
        <v/>
      </c>
      <c r="AB46" s="161"/>
    </row>
    <row r="47" spans="2:28" x14ac:dyDescent="0.4">
      <c r="B47" s="146"/>
      <c r="C47" s="158" t="s">
        <v>36</v>
      </c>
      <c r="D47" s="162" t="str">
        <f>C45</f>
        <v>ai</v>
      </c>
      <c r="E47" s="146" t="s">
        <v>16</v>
      </c>
      <c r="F47" s="148" t="s">
        <v>36</v>
      </c>
      <c r="G47" s="146" t="s">
        <v>17</v>
      </c>
      <c r="H47" s="148" t="s">
        <v>36</v>
      </c>
      <c r="I47" s="149" t="s">
        <v>37</v>
      </c>
      <c r="J47" s="148" t="s">
        <v>36</v>
      </c>
      <c r="K47" s="150" t="s">
        <v>2</v>
      </c>
      <c r="L47" s="153" t="str">
        <f>IF(OR(L45="",L46=""),"",L45+L46)</f>
        <v/>
      </c>
      <c r="N47" s="151" t="s">
        <v>36</v>
      </c>
      <c r="O47" s="140" t="s">
        <v>17</v>
      </c>
      <c r="P47" s="151" t="s">
        <v>36</v>
      </c>
      <c r="R47" s="154" t="str">
        <f t="shared" si="11"/>
        <v/>
      </c>
      <c r="S47" s="140" t="s">
        <v>17</v>
      </c>
      <c r="T47" s="154" t="str">
        <f t="shared" si="12"/>
        <v>-</v>
      </c>
      <c r="U47" s="152" t="s">
        <v>37</v>
      </c>
      <c r="V47" s="148" t="s">
        <v>170</v>
      </c>
      <c r="W47" s="141" t="s">
        <v>2</v>
      </c>
      <c r="X47" s="153" t="str">
        <f>IF(OR(X45="",X46=""),"",X45+X46)</f>
        <v/>
      </c>
      <c r="Z47" s="153" t="str">
        <f>IF(X47="",L47,IF(OR(L47-X47=0,L47-X47&lt;0),"-",L47-X47))</f>
        <v/>
      </c>
      <c r="AB47" s="161" t="s">
        <v>172</v>
      </c>
    </row>
    <row r="49" spans="3:4" x14ac:dyDescent="0.4">
      <c r="C49" s="142" t="s">
        <v>175</v>
      </c>
      <c r="D49" s="142"/>
    </row>
    <row r="50" spans="3:4" x14ac:dyDescent="0.4">
      <c r="C50" s="142" t="s">
        <v>176</v>
      </c>
      <c r="D50" s="142"/>
    </row>
    <row r="51" spans="3:4" x14ac:dyDescent="0.4">
      <c r="C51" s="142" t="s">
        <v>173</v>
      </c>
      <c r="D51" s="142"/>
    </row>
    <row r="52" spans="3:4" x14ac:dyDescent="0.4">
      <c r="C52" s="142" t="s">
        <v>174</v>
      </c>
      <c r="D52" s="142"/>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R90"/>
  <sheetViews>
    <sheetView zoomScale="80" zoomScaleNormal="80" workbookViewId="0">
      <selection activeCell="A47" sqref="A47"/>
    </sheetView>
  </sheetViews>
  <sheetFormatPr defaultColWidth="9" defaultRowHeight="18.75" x14ac:dyDescent="0.4"/>
  <cols>
    <col min="1" max="2" width="9" style="40"/>
    <col min="3" max="3" width="40.625" style="40" customWidth="1"/>
    <col min="4" max="16384" width="9" style="40"/>
  </cols>
  <sheetData>
    <row r="1" spans="1:10" x14ac:dyDescent="0.4">
      <c r="A1" s="40" t="s">
        <v>107</v>
      </c>
      <c r="C1" s="89"/>
      <c r="D1" s="89"/>
      <c r="E1" s="89"/>
    </row>
    <row r="2" spans="1:10" s="91" customFormat="1" ht="20.25" customHeight="1" x14ac:dyDescent="0.4">
      <c r="A2" s="90" t="s">
        <v>195</v>
      </c>
      <c r="B2" s="90"/>
      <c r="C2" s="89"/>
      <c r="D2" s="89"/>
      <c r="E2" s="89"/>
    </row>
    <row r="3" spans="1:10" s="96" customFormat="1" ht="20.25" customHeight="1" x14ac:dyDescent="0.4">
      <c r="A3" s="105"/>
      <c r="B3" s="89" t="s">
        <v>140</v>
      </c>
      <c r="C3" s="89"/>
      <c r="E3" s="407" t="s">
        <v>141</v>
      </c>
      <c r="F3" s="407"/>
      <c r="G3" s="407"/>
      <c r="H3" s="407"/>
      <c r="I3" s="407"/>
      <c r="J3" s="407"/>
    </row>
    <row r="4" spans="1:10" s="96" customFormat="1" ht="20.25" customHeight="1" x14ac:dyDescent="0.4">
      <c r="A4" s="106"/>
      <c r="B4" s="89" t="s">
        <v>142</v>
      </c>
      <c r="C4" s="89"/>
      <c r="E4" s="407"/>
      <c r="F4" s="407"/>
      <c r="G4" s="407"/>
      <c r="H4" s="407"/>
      <c r="I4" s="407"/>
      <c r="J4" s="407"/>
    </row>
    <row r="5" spans="1:10" s="91" customFormat="1" ht="20.25" customHeight="1" x14ac:dyDescent="0.4">
      <c r="A5" s="93" t="s">
        <v>135</v>
      </c>
      <c r="B5" s="89"/>
      <c r="C5" s="89"/>
      <c r="D5" s="92"/>
      <c r="E5" s="94"/>
    </row>
    <row r="6" spans="1:10" s="91" customFormat="1" ht="20.25" customHeight="1" x14ac:dyDescent="0.4">
      <c r="A6" s="89" t="s">
        <v>108</v>
      </c>
      <c r="B6" s="90"/>
      <c r="C6" s="89"/>
      <c r="D6" s="92"/>
      <c r="E6" s="94"/>
    </row>
    <row r="7" spans="1:10" s="96" customFormat="1" ht="20.25" customHeight="1" x14ac:dyDescent="0.4">
      <c r="A7" s="89" t="s">
        <v>236</v>
      </c>
      <c r="B7" s="89"/>
      <c r="C7" s="89"/>
    </row>
    <row r="8" spans="1:10" s="96" customFormat="1" ht="20.25" customHeight="1" x14ac:dyDescent="0.4">
      <c r="A8" s="89" t="s">
        <v>237</v>
      </c>
      <c r="B8" s="89"/>
      <c r="C8" s="89"/>
    </row>
    <row r="9" spans="1:10" s="91" customFormat="1" ht="20.25" customHeight="1" x14ac:dyDescent="0.4">
      <c r="A9" s="89" t="s">
        <v>186</v>
      </c>
      <c r="B9" s="90"/>
      <c r="C9" s="89"/>
    </row>
    <row r="10" spans="1:10" s="91" customFormat="1" ht="20.25" customHeight="1" x14ac:dyDescent="0.4">
      <c r="A10" s="89" t="s">
        <v>223</v>
      </c>
      <c r="B10" s="90"/>
      <c r="C10" s="89"/>
    </row>
    <row r="11" spans="1:10" s="91" customFormat="1" ht="20.25" customHeight="1" x14ac:dyDescent="0.4">
      <c r="A11" s="89" t="s">
        <v>221</v>
      </c>
      <c r="B11" s="90"/>
      <c r="C11" s="89"/>
    </row>
    <row r="12" spans="1:10" s="91" customFormat="1" ht="20.25" customHeight="1" x14ac:dyDescent="0.4">
      <c r="A12" s="89" t="s">
        <v>222</v>
      </c>
      <c r="B12" s="90"/>
      <c r="C12" s="89"/>
    </row>
    <row r="13" spans="1:10" s="91" customFormat="1" ht="20.25" customHeight="1" x14ac:dyDescent="0.4">
      <c r="A13" s="89" t="s">
        <v>224</v>
      </c>
      <c r="B13" s="90"/>
      <c r="C13" s="89"/>
    </row>
    <row r="14" spans="1:10" s="91" customFormat="1" ht="20.25" customHeight="1" x14ac:dyDescent="0.4">
      <c r="A14" s="89" t="s">
        <v>199</v>
      </c>
      <c r="B14" s="90"/>
      <c r="C14" s="89"/>
    </row>
    <row r="15" spans="1:10" s="91" customFormat="1" ht="20.25" customHeight="1" x14ac:dyDescent="0.4">
      <c r="A15" s="89" t="s">
        <v>225</v>
      </c>
      <c r="B15" s="90"/>
      <c r="C15" s="89"/>
    </row>
    <row r="16" spans="1:10" s="91" customFormat="1" ht="17.25" customHeight="1" x14ac:dyDescent="0.4">
      <c r="A16" s="89" t="s">
        <v>226</v>
      </c>
      <c r="B16" s="89"/>
      <c r="C16" s="89"/>
    </row>
    <row r="17" spans="1:24" s="91" customFormat="1" ht="17.25" customHeight="1" x14ac:dyDescent="0.4">
      <c r="A17" s="89" t="s">
        <v>109</v>
      </c>
      <c r="B17" s="89"/>
      <c r="C17" s="89"/>
    </row>
    <row r="18" spans="1:24" s="91" customFormat="1" ht="17.25" customHeight="1" x14ac:dyDescent="0.4">
      <c r="A18" s="89"/>
      <c r="B18" s="65" t="s">
        <v>20</v>
      </c>
      <c r="C18" s="65" t="s">
        <v>3</v>
      </c>
    </row>
    <row r="19" spans="1:24" s="91" customFormat="1" ht="17.25" customHeight="1" x14ac:dyDescent="0.4">
      <c r="A19" s="89"/>
      <c r="B19" s="65">
        <v>1</v>
      </c>
      <c r="C19" s="95" t="s">
        <v>76</v>
      </c>
    </row>
    <row r="20" spans="1:24" s="91" customFormat="1" ht="17.25" customHeight="1" x14ac:dyDescent="0.4">
      <c r="A20" s="89"/>
      <c r="B20" s="65">
        <v>2</v>
      </c>
      <c r="C20" s="95" t="s">
        <v>85</v>
      </c>
    </row>
    <row r="21" spans="1:24" s="91" customFormat="1" ht="17.25" customHeight="1" x14ac:dyDescent="0.4">
      <c r="A21" s="89"/>
      <c r="B21" s="65">
        <v>3</v>
      </c>
      <c r="C21" s="95" t="s">
        <v>82</v>
      </c>
    </row>
    <row r="22" spans="1:24" s="91" customFormat="1" ht="17.25" customHeight="1" x14ac:dyDescent="0.4">
      <c r="A22" s="89" t="s">
        <v>227</v>
      </c>
      <c r="B22" s="89"/>
      <c r="C22" s="89"/>
      <c r="D22" s="96"/>
      <c r="E22" s="96"/>
    </row>
    <row r="23" spans="1:24" s="91" customFormat="1" ht="17.25" customHeight="1" x14ac:dyDescent="0.4">
      <c r="A23" s="89" t="s">
        <v>110</v>
      </c>
      <c r="B23" s="89"/>
      <c r="C23" s="89"/>
      <c r="D23" s="96"/>
      <c r="E23" s="96"/>
    </row>
    <row r="24" spans="1:24" s="91" customFormat="1" ht="17.25" customHeight="1" x14ac:dyDescent="0.4">
      <c r="A24" s="89"/>
      <c r="B24" s="65" t="s">
        <v>4</v>
      </c>
      <c r="C24" s="65" t="s">
        <v>5</v>
      </c>
      <c r="D24" s="96"/>
      <c r="E24" s="96"/>
      <c r="F24" s="97"/>
      <c r="G24" s="97"/>
      <c r="I24" s="97"/>
      <c r="J24" s="97"/>
      <c r="K24" s="97"/>
      <c r="L24" s="97"/>
      <c r="M24" s="97"/>
      <c r="N24" s="97"/>
      <c r="Q24" s="97"/>
      <c r="R24" s="97"/>
      <c r="S24" s="97"/>
      <c r="V24" s="97"/>
      <c r="W24" s="97"/>
      <c r="X24" s="97"/>
    </row>
    <row r="25" spans="1:24" s="91" customFormat="1" ht="17.25" customHeight="1" x14ac:dyDescent="0.4">
      <c r="A25" s="89"/>
      <c r="B25" s="65" t="s">
        <v>6</v>
      </c>
      <c r="C25" s="95" t="s">
        <v>111</v>
      </c>
      <c r="D25" s="96"/>
      <c r="E25" s="96"/>
      <c r="F25" s="97"/>
      <c r="G25" s="97"/>
      <c r="I25" s="97"/>
      <c r="J25" s="97"/>
      <c r="K25" s="97"/>
      <c r="L25" s="97"/>
      <c r="M25" s="97"/>
      <c r="N25" s="97"/>
      <c r="Q25" s="97"/>
      <c r="R25" s="97"/>
      <c r="S25" s="97"/>
      <c r="V25" s="97"/>
      <c r="W25" s="97"/>
      <c r="X25" s="97"/>
    </row>
    <row r="26" spans="1:24" s="91" customFormat="1" ht="17.25" customHeight="1" x14ac:dyDescent="0.4">
      <c r="A26" s="89"/>
      <c r="B26" s="65" t="s">
        <v>7</v>
      </c>
      <c r="C26" s="95" t="s">
        <v>112</v>
      </c>
      <c r="D26" s="96"/>
      <c r="E26" s="96"/>
      <c r="F26" s="97"/>
      <c r="G26" s="97"/>
      <c r="I26" s="97"/>
      <c r="J26" s="97"/>
      <c r="K26" s="97"/>
      <c r="L26" s="97"/>
      <c r="M26" s="97"/>
      <c r="N26" s="97"/>
      <c r="Q26" s="97"/>
      <c r="R26" s="97"/>
      <c r="S26" s="97"/>
      <c r="V26" s="97"/>
      <c r="W26" s="97"/>
      <c r="X26" s="97"/>
    </row>
    <row r="27" spans="1:24" s="91" customFormat="1" ht="17.25" customHeight="1" x14ac:dyDescent="0.4">
      <c r="A27" s="89"/>
      <c r="B27" s="65" t="s">
        <v>8</v>
      </c>
      <c r="C27" s="95" t="s">
        <v>113</v>
      </c>
      <c r="D27" s="96"/>
      <c r="E27" s="96"/>
      <c r="F27" s="97"/>
      <c r="G27" s="97"/>
      <c r="I27" s="97"/>
      <c r="J27" s="97"/>
      <c r="K27" s="97"/>
      <c r="L27" s="97"/>
      <c r="M27" s="97"/>
      <c r="N27" s="97"/>
      <c r="Q27" s="97"/>
      <c r="R27" s="97"/>
      <c r="S27" s="97"/>
      <c r="V27" s="97"/>
      <c r="W27" s="97"/>
      <c r="X27" s="97"/>
    </row>
    <row r="28" spans="1:24" s="91" customFormat="1" ht="17.25" customHeight="1" x14ac:dyDescent="0.4">
      <c r="A28" s="89"/>
      <c r="B28" s="65" t="s">
        <v>9</v>
      </c>
      <c r="C28" s="95" t="s">
        <v>136</v>
      </c>
      <c r="D28" s="96"/>
      <c r="E28" s="96"/>
      <c r="F28" s="97"/>
      <c r="G28" s="97"/>
      <c r="I28" s="97"/>
      <c r="J28" s="97"/>
      <c r="K28" s="97"/>
      <c r="L28" s="97"/>
      <c r="M28" s="97"/>
      <c r="N28" s="97"/>
      <c r="Q28" s="97"/>
      <c r="R28" s="97"/>
      <c r="S28" s="97"/>
      <c r="V28" s="97"/>
      <c r="W28" s="97"/>
      <c r="X28" s="97"/>
    </row>
    <row r="29" spans="1:24" s="91" customFormat="1" ht="17.25" customHeight="1" x14ac:dyDescent="0.4">
      <c r="A29" s="89"/>
      <c r="B29" s="98" t="s">
        <v>10</v>
      </c>
      <c r="C29" s="89"/>
      <c r="D29" s="96"/>
      <c r="E29" s="96"/>
      <c r="F29" s="97"/>
      <c r="G29" s="97"/>
      <c r="I29" s="97"/>
      <c r="J29" s="97"/>
      <c r="K29" s="97"/>
      <c r="L29" s="97"/>
      <c r="M29" s="97"/>
      <c r="N29" s="97"/>
      <c r="Q29" s="97"/>
      <c r="R29" s="97"/>
      <c r="S29" s="97"/>
      <c r="V29" s="97"/>
      <c r="W29" s="97"/>
      <c r="X29" s="97"/>
    </row>
    <row r="30" spans="1:24" s="91" customFormat="1" ht="17.25" customHeight="1" x14ac:dyDescent="0.4">
      <c r="A30" s="96"/>
      <c r="B30" s="89" t="s">
        <v>114</v>
      </c>
      <c r="C30" s="96"/>
      <c r="D30" s="96"/>
      <c r="E30" s="98"/>
      <c r="F30" s="97"/>
      <c r="G30" s="97"/>
      <c r="I30" s="97"/>
      <c r="J30" s="97"/>
      <c r="K30" s="97"/>
      <c r="L30" s="97"/>
      <c r="M30" s="97"/>
      <c r="N30" s="97"/>
      <c r="Q30" s="97"/>
      <c r="R30" s="97"/>
      <c r="S30" s="97"/>
      <c r="V30" s="97"/>
      <c r="W30" s="97"/>
      <c r="X30" s="97"/>
    </row>
    <row r="31" spans="1:24" s="91" customFormat="1" ht="17.25" customHeight="1" x14ac:dyDescent="0.4">
      <c r="A31" s="96"/>
      <c r="B31" s="89" t="s">
        <v>137</v>
      </c>
      <c r="C31" s="96"/>
      <c r="D31" s="96"/>
      <c r="E31" s="89"/>
      <c r="F31" s="97"/>
      <c r="G31" s="97"/>
      <c r="I31" s="97"/>
      <c r="J31" s="97"/>
      <c r="K31" s="97"/>
      <c r="L31" s="97"/>
      <c r="M31" s="97"/>
      <c r="N31" s="97"/>
      <c r="Q31" s="97"/>
      <c r="R31" s="97"/>
      <c r="S31" s="97"/>
      <c r="V31" s="97"/>
      <c r="W31" s="97"/>
      <c r="X31" s="97"/>
    </row>
    <row r="32" spans="1:24" s="91" customFormat="1" ht="17.25" customHeight="1" x14ac:dyDescent="0.4">
      <c r="A32" s="89" t="s">
        <v>228</v>
      </c>
      <c r="B32" s="89"/>
      <c r="C32" s="89"/>
    </row>
    <row r="33" spans="1:70" s="91" customFormat="1" ht="17.25" customHeight="1" x14ac:dyDescent="0.4">
      <c r="A33" s="89" t="s">
        <v>115</v>
      </c>
      <c r="B33" s="89"/>
      <c r="C33" s="89"/>
      <c r="AG33" s="64"/>
      <c r="AH33" s="64"/>
      <c r="AI33" s="64"/>
      <c r="AJ33" s="64"/>
      <c r="AK33" s="64"/>
      <c r="AL33" s="64"/>
      <c r="AM33" s="64"/>
      <c r="AN33" s="64"/>
      <c r="AO33" s="64"/>
      <c r="AP33" s="64"/>
      <c r="AQ33" s="64"/>
      <c r="AR33" s="64"/>
    </row>
    <row r="34" spans="1:70" s="91" customFormat="1" ht="17.25" customHeight="1" x14ac:dyDescent="0.4">
      <c r="A34" s="89" t="s">
        <v>229</v>
      </c>
      <c r="B34" s="89"/>
    </row>
    <row r="35" spans="1:70" s="91" customFormat="1" ht="17.25" customHeight="1" x14ac:dyDescent="0.4">
      <c r="A35" s="89" t="s">
        <v>238</v>
      </c>
      <c r="B35" s="89"/>
    </row>
    <row r="36" spans="1:70" s="91" customFormat="1" ht="17.25" customHeight="1" x14ac:dyDescent="0.4">
      <c r="A36" s="89" t="s">
        <v>230</v>
      </c>
      <c r="B36" s="89"/>
    </row>
    <row r="37" spans="1:70" s="91" customFormat="1" ht="17.25" customHeight="1" x14ac:dyDescent="0.4">
      <c r="A37" s="89" t="s">
        <v>116</v>
      </c>
      <c r="B37" s="89"/>
    </row>
    <row r="38" spans="1:70" s="91" customFormat="1" ht="17.25" customHeight="1" x14ac:dyDescent="0.4">
      <c r="A38" s="89" t="s">
        <v>231</v>
      </c>
      <c r="B38" s="89"/>
      <c r="C38" s="89"/>
    </row>
    <row r="39" spans="1:70" s="91" customFormat="1" ht="17.25" customHeight="1" x14ac:dyDescent="0.4">
      <c r="A39" s="96" t="s">
        <v>245</v>
      </c>
      <c r="B39" s="96"/>
      <c r="C39" s="89"/>
    </row>
    <row r="40" spans="1:70" s="91" customFormat="1" ht="17.25" customHeight="1" x14ac:dyDescent="0.4">
      <c r="A40" s="96" t="s">
        <v>117</v>
      </c>
      <c r="B40" s="96"/>
      <c r="C40" s="89"/>
    </row>
    <row r="41" spans="1:70" s="91" customFormat="1" ht="17.25" customHeight="1" x14ac:dyDescent="0.4">
      <c r="A41" s="96" t="s">
        <v>187</v>
      </c>
    </row>
    <row r="42" spans="1:70" s="91" customFormat="1" ht="17.25" customHeight="1" x14ac:dyDescent="0.4">
      <c r="A42" s="96" t="s">
        <v>253</v>
      </c>
      <c r="B42" s="96"/>
      <c r="C42" s="89"/>
    </row>
    <row r="43" spans="1:70" s="91" customFormat="1" ht="17.25" customHeight="1" x14ac:dyDescent="0.4">
      <c r="A43" s="91" t="s">
        <v>252</v>
      </c>
      <c r="D43" s="99"/>
      <c r="E43" s="99"/>
      <c r="F43" s="99"/>
      <c r="G43" s="99"/>
      <c r="H43" s="99"/>
      <c r="I43" s="99"/>
      <c r="J43" s="99"/>
      <c r="K43" s="104"/>
      <c r="L43" s="96" t="s">
        <v>118</v>
      </c>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row>
    <row r="44" spans="1:70" s="91" customFormat="1" ht="17.25" customHeight="1" x14ac:dyDescent="0.4">
      <c r="A44" s="96" t="s">
        <v>254</v>
      </c>
      <c r="B44" s="96"/>
      <c r="C44" s="89"/>
    </row>
    <row r="45" spans="1:70" s="91" customFormat="1" ht="17.25" customHeight="1" x14ac:dyDescent="0.2">
      <c r="A45" s="91" t="s">
        <v>232</v>
      </c>
      <c r="BK45" s="100"/>
      <c r="BL45" s="101"/>
      <c r="BM45" s="100"/>
      <c r="BN45" s="100"/>
      <c r="BO45" s="100"/>
      <c r="BP45" s="102"/>
      <c r="BQ45" s="103"/>
      <c r="BR45" s="103"/>
    </row>
    <row r="46" spans="1:70" ht="17.25" customHeight="1" x14ac:dyDescent="0.4">
      <c r="A46" s="91" t="s">
        <v>233</v>
      </c>
    </row>
    <row r="47" spans="1:70" s="96" customFormat="1" ht="20.25" customHeight="1" x14ac:dyDescent="0.4">
      <c r="A47" s="96" t="s">
        <v>239</v>
      </c>
      <c r="B47" s="237"/>
      <c r="C47" s="237"/>
      <c r="D47" s="89"/>
      <c r="E47" s="89"/>
    </row>
    <row r="48" spans="1:70" s="96" customFormat="1" ht="20.25" customHeight="1" x14ac:dyDescent="0.4">
      <c r="A48" s="96" t="s">
        <v>240</v>
      </c>
      <c r="B48" s="237"/>
      <c r="C48" s="237"/>
      <c r="D48" s="89"/>
      <c r="E48" s="89"/>
    </row>
    <row r="49" spans="1:5" s="96" customFormat="1" ht="20.25" customHeight="1" x14ac:dyDescent="0.4">
      <c r="A49" s="96" t="s">
        <v>241</v>
      </c>
      <c r="B49" s="237"/>
      <c r="C49" s="237"/>
      <c r="D49" s="89"/>
      <c r="E49" s="89"/>
    </row>
    <row r="50" spans="1:5" s="96" customFormat="1" ht="20.25" customHeight="1" x14ac:dyDescent="0.4">
      <c r="A50" s="96" t="s">
        <v>242</v>
      </c>
      <c r="B50" s="237"/>
      <c r="C50" s="237"/>
      <c r="D50" s="89"/>
      <c r="E50" s="89"/>
    </row>
    <row r="51" spans="1:5" ht="18.75" customHeight="1" x14ac:dyDescent="0.4"/>
    <row r="52" spans="1:5" ht="18.75" customHeight="1" x14ac:dyDescent="0.4"/>
    <row r="53" spans="1:5" ht="18.75" customHeight="1" x14ac:dyDescent="0.4"/>
    <row r="54" spans="1:5" ht="18.75" customHeight="1" x14ac:dyDescent="0.4"/>
    <row r="55" spans="1:5" ht="18.75" customHeight="1" x14ac:dyDescent="0.4"/>
    <row r="56" spans="1:5" ht="18.75" customHeight="1" x14ac:dyDescent="0.4"/>
    <row r="57" spans="1:5" ht="18.75" customHeight="1" x14ac:dyDescent="0.4"/>
    <row r="58" spans="1:5" ht="18.75" customHeight="1" x14ac:dyDescent="0.4"/>
    <row r="59" spans="1:5" ht="18.75" customHeight="1" x14ac:dyDescent="0.4"/>
    <row r="60" spans="1:5" ht="18.75" customHeight="1" x14ac:dyDescent="0.4"/>
    <row r="61" spans="1:5" ht="18.75" customHeight="1" x14ac:dyDescent="0.4"/>
    <row r="62" spans="1:5" ht="18.75" customHeight="1" x14ac:dyDescent="0.4"/>
    <row r="63" spans="1:5" ht="18.75" customHeight="1" x14ac:dyDescent="0.4"/>
    <row r="64" spans="1:5"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sheetData>
  <mergeCells count="1">
    <mergeCell ref="E3:J4"/>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60" zoomScaleNormal="55" workbookViewId="0">
      <selection activeCell="C4" sqref="C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235</v>
      </c>
      <c r="D1" s="5"/>
      <c r="E1" s="5"/>
      <c r="F1" s="5"/>
      <c r="G1" s="5"/>
      <c r="H1" s="5"/>
      <c r="K1" s="7" t="s">
        <v>0</v>
      </c>
      <c r="N1" s="5"/>
      <c r="O1" s="5"/>
      <c r="P1" s="5"/>
      <c r="Q1" s="5"/>
      <c r="R1" s="5"/>
      <c r="S1" s="5"/>
      <c r="T1" s="5"/>
      <c r="U1" s="5"/>
      <c r="AQ1" s="9" t="s">
        <v>30</v>
      </c>
      <c r="AR1" s="402" t="s">
        <v>188</v>
      </c>
      <c r="AS1" s="403"/>
      <c r="AT1" s="403"/>
      <c r="AU1" s="403"/>
      <c r="AV1" s="403"/>
      <c r="AW1" s="403"/>
      <c r="AX1" s="403"/>
      <c r="AY1" s="403"/>
      <c r="AZ1" s="403"/>
      <c r="BA1" s="403"/>
      <c r="BB1" s="403"/>
      <c r="BC1" s="403"/>
      <c r="BD1" s="403"/>
      <c r="BE1" s="403"/>
      <c r="BF1" s="403"/>
      <c r="BG1" s="403"/>
      <c r="BH1" s="9" t="s">
        <v>2</v>
      </c>
    </row>
    <row r="2" spans="2:65" s="8" customFormat="1" ht="20.25" customHeight="1" x14ac:dyDescent="0.4">
      <c r="H2" s="7"/>
      <c r="K2" s="7"/>
      <c r="L2" s="7"/>
      <c r="N2" s="9"/>
      <c r="O2" s="9"/>
      <c r="P2" s="9"/>
      <c r="Q2" s="9"/>
      <c r="R2" s="9"/>
      <c r="S2" s="9"/>
      <c r="T2" s="9"/>
      <c r="U2" s="9"/>
      <c r="Z2" s="108" t="s">
        <v>27</v>
      </c>
      <c r="AA2" s="404">
        <v>6</v>
      </c>
      <c r="AB2" s="404"/>
      <c r="AC2" s="108" t="s">
        <v>28</v>
      </c>
      <c r="AD2" s="405">
        <f>IF(AA2=0,"",YEAR(DATE(2018+AA2,1,1)))</f>
        <v>2024</v>
      </c>
      <c r="AE2" s="405"/>
      <c r="AF2" s="109" t="s">
        <v>29</v>
      </c>
      <c r="AG2" s="109" t="s">
        <v>1</v>
      </c>
      <c r="AH2" s="404">
        <v>4</v>
      </c>
      <c r="AI2" s="404"/>
      <c r="AJ2" s="109" t="s">
        <v>24</v>
      </c>
      <c r="AQ2" s="9" t="s">
        <v>31</v>
      </c>
      <c r="AR2" s="404" t="s">
        <v>196</v>
      </c>
      <c r="AS2" s="404"/>
      <c r="AT2" s="404"/>
      <c r="AU2" s="404"/>
      <c r="AV2" s="404"/>
      <c r="AW2" s="404"/>
      <c r="AX2" s="404"/>
      <c r="AY2" s="404"/>
      <c r="AZ2" s="404"/>
      <c r="BA2" s="404"/>
      <c r="BB2" s="404"/>
      <c r="BC2" s="404"/>
      <c r="BD2" s="404"/>
      <c r="BE2" s="404"/>
      <c r="BF2" s="404"/>
      <c r="BG2" s="404"/>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94" t="s">
        <v>243</v>
      </c>
      <c r="BD3" s="395"/>
      <c r="BE3" s="395"/>
      <c r="BF3" s="396"/>
      <c r="BG3" s="9"/>
    </row>
    <row r="4" spans="2:65" s="8" customFormat="1" ht="20.25" customHeight="1" x14ac:dyDescent="0.4">
      <c r="H4" s="7"/>
      <c r="K4" s="7"/>
      <c r="M4" s="9"/>
      <c r="N4" s="9"/>
      <c r="O4" s="9"/>
      <c r="P4" s="9"/>
      <c r="Q4" s="9"/>
      <c r="R4" s="9"/>
      <c r="S4" s="9"/>
      <c r="AA4" s="35"/>
      <c r="AB4" s="35"/>
      <c r="AC4" s="36"/>
      <c r="AD4" s="37"/>
      <c r="AE4" s="36"/>
      <c r="BB4" s="38" t="s">
        <v>148</v>
      </c>
      <c r="BC4" s="394" t="s">
        <v>244</v>
      </c>
      <c r="BD4" s="395"/>
      <c r="BE4" s="395"/>
      <c r="BF4" s="396"/>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184</v>
      </c>
      <c r="AN6" s="6"/>
      <c r="AO6" s="6"/>
      <c r="AP6" s="6"/>
      <c r="AQ6" s="6"/>
      <c r="AR6" s="6"/>
      <c r="AS6" s="6"/>
      <c r="AU6" s="107"/>
      <c r="AV6" s="107"/>
      <c r="AW6" s="2"/>
      <c r="AX6" s="6"/>
      <c r="AY6" s="397">
        <v>40</v>
      </c>
      <c r="AZ6" s="398"/>
      <c r="BA6" s="2" t="s">
        <v>22</v>
      </c>
      <c r="BB6" s="6"/>
      <c r="BC6" s="397">
        <v>160</v>
      </c>
      <c r="BD6" s="398"/>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9">
        <f>DAY(EOMONTH(DATE(AD2,AH2,1),0))</f>
        <v>30</v>
      </c>
      <c r="BD8" s="40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212</v>
      </c>
      <c r="AR10" s="70"/>
      <c r="AS10" s="70"/>
      <c r="AT10" s="77"/>
      <c r="AU10" s="66"/>
      <c r="AV10" s="78"/>
      <c r="AW10" s="78"/>
      <c r="AX10" s="78"/>
      <c r="AY10" s="66"/>
      <c r="AZ10" s="66"/>
      <c r="BA10" s="67" t="s">
        <v>210</v>
      </c>
      <c r="BB10" s="66"/>
      <c r="BC10" s="397">
        <v>9</v>
      </c>
      <c r="BD10" s="398"/>
      <c r="BE10" s="2" t="s">
        <v>211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401"/>
      <c r="V12" s="401"/>
      <c r="W12" s="73"/>
      <c r="X12" s="84"/>
      <c r="Y12" s="68"/>
      <c r="Z12" s="68"/>
      <c r="AA12" s="79"/>
      <c r="AB12" s="72"/>
      <c r="AC12" s="73"/>
      <c r="AD12" s="79"/>
      <c r="AE12" s="79"/>
      <c r="AF12" s="79"/>
      <c r="AG12" s="85"/>
      <c r="AH12" s="69"/>
      <c r="AI12" s="77" t="s">
        <v>213</v>
      </c>
      <c r="AJ12" s="69"/>
      <c r="AK12" s="77"/>
      <c r="AL12" s="71"/>
      <c r="AM12" s="72"/>
      <c r="AN12" s="66"/>
      <c r="AO12" s="77"/>
      <c r="AP12" s="77"/>
      <c r="AQ12" s="77"/>
      <c r="AR12" s="77"/>
      <c r="AS12" s="73" t="s">
        <v>214</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93">
        <v>2</v>
      </c>
      <c r="AN13" s="393"/>
      <c r="AO13" s="66" t="s">
        <v>197</v>
      </c>
      <c r="AP13" s="73"/>
      <c r="AQ13" s="79"/>
      <c r="AR13" s="79"/>
      <c r="AS13" s="73" t="s">
        <v>95</v>
      </c>
      <c r="AT13" s="70"/>
      <c r="AU13" s="70"/>
      <c r="AV13" s="70"/>
      <c r="AW13" s="70"/>
      <c r="AX13" s="70"/>
      <c r="AY13" s="70"/>
      <c r="AZ13" s="70"/>
      <c r="BA13" s="70"/>
      <c r="BB13" s="357">
        <v>0.29166666666666669</v>
      </c>
      <c r="BC13" s="358"/>
      <c r="BD13" s="359"/>
      <c r="BE13" s="76" t="s">
        <v>17</v>
      </c>
      <c r="BF13" s="357">
        <v>0.83333333333333337</v>
      </c>
      <c r="BG13" s="358"/>
      <c r="BH13" s="359"/>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93">
        <v>1</v>
      </c>
      <c r="AN14" s="393"/>
      <c r="AO14" s="235" t="s">
        <v>198</v>
      </c>
      <c r="AP14" s="236"/>
      <c r="AQ14" s="236"/>
      <c r="AR14" s="80"/>
      <c r="AS14" s="73" t="s">
        <v>96</v>
      </c>
      <c r="AT14" s="70"/>
      <c r="AU14" s="70"/>
      <c r="AV14" s="70"/>
      <c r="AW14" s="70"/>
      <c r="AX14" s="70"/>
      <c r="AY14" s="70"/>
      <c r="AZ14" s="70"/>
      <c r="BA14" s="70"/>
      <c r="BB14" s="357">
        <v>0.83333333333333337</v>
      </c>
      <c r="BC14" s="358"/>
      <c r="BD14" s="359"/>
      <c r="BE14" s="76" t="s">
        <v>17</v>
      </c>
      <c r="BF14" s="357">
        <v>0.29166666666666669</v>
      </c>
      <c r="BG14" s="358"/>
      <c r="BH14" s="359"/>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0" t="s">
        <v>20</v>
      </c>
      <c r="C16" s="363" t="s">
        <v>215</v>
      </c>
      <c r="D16" s="364"/>
      <c r="E16" s="365"/>
      <c r="F16" s="110"/>
      <c r="G16" s="33"/>
      <c r="H16" s="372" t="s">
        <v>216</v>
      </c>
      <c r="I16" s="375" t="s">
        <v>217</v>
      </c>
      <c r="J16" s="364"/>
      <c r="K16" s="364"/>
      <c r="L16" s="365"/>
      <c r="M16" s="375" t="s">
        <v>218</v>
      </c>
      <c r="N16" s="364"/>
      <c r="O16" s="365"/>
      <c r="P16" s="375" t="s">
        <v>97</v>
      </c>
      <c r="Q16" s="364"/>
      <c r="R16" s="364"/>
      <c r="S16" s="364"/>
      <c r="T16" s="378"/>
      <c r="U16" s="111"/>
      <c r="V16" s="112"/>
      <c r="W16" s="112"/>
      <c r="X16" s="112"/>
      <c r="Y16" s="112"/>
      <c r="Z16" s="112"/>
      <c r="AA16" s="112"/>
      <c r="AB16" s="112"/>
      <c r="AC16" s="112"/>
      <c r="AD16" s="112"/>
      <c r="AE16" s="112"/>
      <c r="AF16" s="112"/>
      <c r="AG16" s="112"/>
      <c r="AH16" s="112"/>
      <c r="AI16" s="234" t="s">
        <v>219</v>
      </c>
      <c r="AJ16" s="112"/>
      <c r="AK16" s="112"/>
      <c r="AL16" s="112"/>
      <c r="AM16" s="112"/>
      <c r="AN16" s="112" t="s">
        <v>180</v>
      </c>
      <c r="AO16" s="112"/>
      <c r="AP16" s="114"/>
      <c r="AQ16" s="113"/>
      <c r="AR16" s="112" t="s">
        <v>179</v>
      </c>
      <c r="AS16" s="112"/>
      <c r="AT16" s="112"/>
      <c r="AU16" s="112"/>
      <c r="AV16" s="112"/>
      <c r="AW16" s="112"/>
      <c r="AX16" s="112"/>
      <c r="AY16" s="115"/>
      <c r="AZ16" s="381" t="str">
        <f>IF(BC3="計画","(12)1～4週目の勤務時間数合計","(12)1か月の勤務時間数　合計")</f>
        <v>(12)1か月の勤務時間数　合計</v>
      </c>
      <c r="BA16" s="382"/>
      <c r="BB16" s="387" t="s">
        <v>220</v>
      </c>
      <c r="BC16" s="388"/>
      <c r="BD16" s="345" t="s">
        <v>246</v>
      </c>
      <c r="BE16" s="346"/>
      <c r="BF16" s="346"/>
      <c r="BG16" s="346"/>
      <c r="BH16" s="347"/>
    </row>
    <row r="17" spans="2:60" ht="20.25" customHeight="1" x14ac:dyDescent="0.4">
      <c r="B17" s="361"/>
      <c r="C17" s="366"/>
      <c r="D17" s="367"/>
      <c r="E17" s="368"/>
      <c r="F17" s="116"/>
      <c r="G17" s="32"/>
      <c r="H17" s="373"/>
      <c r="I17" s="376"/>
      <c r="J17" s="367"/>
      <c r="K17" s="367"/>
      <c r="L17" s="368"/>
      <c r="M17" s="376"/>
      <c r="N17" s="367"/>
      <c r="O17" s="368"/>
      <c r="P17" s="376"/>
      <c r="Q17" s="367"/>
      <c r="R17" s="367"/>
      <c r="S17" s="367"/>
      <c r="T17" s="379"/>
      <c r="U17" s="354" t="s">
        <v>11</v>
      </c>
      <c r="V17" s="354"/>
      <c r="W17" s="354"/>
      <c r="X17" s="354"/>
      <c r="Y17" s="354"/>
      <c r="Z17" s="354"/>
      <c r="AA17" s="355"/>
      <c r="AB17" s="356" t="s">
        <v>12</v>
      </c>
      <c r="AC17" s="354"/>
      <c r="AD17" s="354"/>
      <c r="AE17" s="354"/>
      <c r="AF17" s="354"/>
      <c r="AG17" s="354"/>
      <c r="AH17" s="355"/>
      <c r="AI17" s="356" t="s">
        <v>13</v>
      </c>
      <c r="AJ17" s="354"/>
      <c r="AK17" s="354"/>
      <c r="AL17" s="354"/>
      <c r="AM17" s="354"/>
      <c r="AN17" s="354"/>
      <c r="AO17" s="355"/>
      <c r="AP17" s="356" t="s">
        <v>14</v>
      </c>
      <c r="AQ17" s="354"/>
      <c r="AR17" s="354"/>
      <c r="AS17" s="354"/>
      <c r="AT17" s="354"/>
      <c r="AU17" s="354"/>
      <c r="AV17" s="355"/>
      <c r="AW17" s="356" t="s">
        <v>15</v>
      </c>
      <c r="AX17" s="354"/>
      <c r="AY17" s="354"/>
      <c r="AZ17" s="383"/>
      <c r="BA17" s="384"/>
      <c r="BB17" s="389"/>
      <c r="BC17" s="390"/>
      <c r="BD17" s="348"/>
      <c r="BE17" s="349"/>
      <c r="BF17" s="349"/>
      <c r="BG17" s="349"/>
      <c r="BH17" s="350"/>
    </row>
    <row r="18" spans="2:60" ht="20.25" customHeight="1" x14ac:dyDescent="0.4">
      <c r="B18" s="361"/>
      <c r="C18" s="366"/>
      <c r="D18" s="367"/>
      <c r="E18" s="368"/>
      <c r="F18" s="116"/>
      <c r="G18" s="32"/>
      <c r="H18" s="373"/>
      <c r="I18" s="376"/>
      <c r="J18" s="367"/>
      <c r="K18" s="367"/>
      <c r="L18" s="368"/>
      <c r="M18" s="376"/>
      <c r="N18" s="367"/>
      <c r="O18" s="368"/>
      <c r="P18" s="376"/>
      <c r="Q18" s="367"/>
      <c r="R18" s="367"/>
      <c r="S18" s="367"/>
      <c r="T18" s="379"/>
      <c r="U18" s="128">
        <v>1</v>
      </c>
      <c r="V18" s="129">
        <v>2</v>
      </c>
      <c r="W18" s="129">
        <v>3</v>
      </c>
      <c r="X18" s="129">
        <v>4</v>
      </c>
      <c r="Y18" s="129">
        <v>5</v>
      </c>
      <c r="Z18" s="129">
        <v>6</v>
      </c>
      <c r="AA18" s="130">
        <v>7</v>
      </c>
      <c r="AB18" s="131">
        <v>8</v>
      </c>
      <c r="AC18" s="129">
        <v>9</v>
      </c>
      <c r="AD18" s="129">
        <v>10</v>
      </c>
      <c r="AE18" s="129">
        <v>11</v>
      </c>
      <c r="AF18" s="129">
        <v>12</v>
      </c>
      <c r="AG18" s="129">
        <v>13</v>
      </c>
      <c r="AH18" s="130">
        <v>14</v>
      </c>
      <c r="AI18" s="128">
        <v>15</v>
      </c>
      <c r="AJ18" s="129">
        <v>16</v>
      </c>
      <c r="AK18" s="129">
        <v>17</v>
      </c>
      <c r="AL18" s="129">
        <v>18</v>
      </c>
      <c r="AM18" s="129">
        <v>19</v>
      </c>
      <c r="AN18" s="129">
        <v>20</v>
      </c>
      <c r="AO18" s="130">
        <v>21</v>
      </c>
      <c r="AP18" s="131">
        <v>22</v>
      </c>
      <c r="AQ18" s="129">
        <v>23</v>
      </c>
      <c r="AR18" s="129">
        <v>24</v>
      </c>
      <c r="AS18" s="129">
        <v>25</v>
      </c>
      <c r="AT18" s="129">
        <v>26</v>
      </c>
      <c r="AU18" s="129">
        <v>27</v>
      </c>
      <c r="AV18" s="130">
        <v>28</v>
      </c>
      <c r="AW18" s="132">
        <f>IF($BC$3="暦月",IF(DAY(DATE($AD$2,$AH$2,29))=29,29,""),"")</f>
        <v>29</v>
      </c>
      <c r="AX18" s="133">
        <f>IF($BC$3="暦月",IF(DAY(DATE($AD$2,$AH$2,30))=30,30,""),"")</f>
        <v>30</v>
      </c>
      <c r="AY18" s="134" t="str">
        <f>IF($BC$3="暦月",IF(DAY(DATE($AD$2,$AH$2,31))=31,31,""),"")</f>
        <v/>
      </c>
      <c r="AZ18" s="383"/>
      <c r="BA18" s="384"/>
      <c r="BB18" s="389"/>
      <c r="BC18" s="390"/>
      <c r="BD18" s="348"/>
      <c r="BE18" s="349"/>
      <c r="BF18" s="349"/>
      <c r="BG18" s="349"/>
      <c r="BH18" s="350"/>
    </row>
    <row r="19" spans="2:60" ht="20.25" hidden="1" customHeight="1" x14ac:dyDescent="0.4">
      <c r="B19" s="361"/>
      <c r="C19" s="366"/>
      <c r="D19" s="367"/>
      <c r="E19" s="368"/>
      <c r="F19" s="116"/>
      <c r="G19" s="32"/>
      <c r="H19" s="373"/>
      <c r="I19" s="376"/>
      <c r="J19" s="367"/>
      <c r="K19" s="367"/>
      <c r="L19" s="368"/>
      <c r="M19" s="376"/>
      <c r="N19" s="367"/>
      <c r="O19" s="368"/>
      <c r="P19" s="376"/>
      <c r="Q19" s="367"/>
      <c r="R19" s="367"/>
      <c r="S19" s="367"/>
      <c r="T19" s="379"/>
      <c r="U19" s="128">
        <f>WEEKDAY(DATE($AD$2,$AH$2,1))</f>
        <v>2</v>
      </c>
      <c r="V19" s="129">
        <f>WEEKDAY(DATE($AD$2,$AH$2,2))</f>
        <v>3</v>
      </c>
      <c r="W19" s="129">
        <f>WEEKDAY(DATE($AD$2,$AH$2,3))</f>
        <v>4</v>
      </c>
      <c r="X19" s="129">
        <f>WEEKDAY(DATE($AD$2,$AH$2,4))</f>
        <v>5</v>
      </c>
      <c r="Y19" s="129">
        <f>WEEKDAY(DATE($AD$2,$AH$2,5))</f>
        <v>6</v>
      </c>
      <c r="Z19" s="129">
        <f>WEEKDAY(DATE($AD$2,$AH$2,6))</f>
        <v>7</v>
      </c>
      <c r="AA19" s="130">
        <f>WEEKDAY(DATE($AD$2,$AH$2,7))</f>
        <v>1</v>
      </c>
      <c r="AB19" s="131">
        <f>WEEKDAY(DATE($AD$2,$AH$2,8))</f>
        <v>2</v>
      </c>
      <c r="AC19" s="129">
        <f>WEEKDAY(DATE($AD$2,$AH$2,9))</f>
        <v>3</v>
      </c>
      <c r="AD19" s="129">
        <f>WEEKDAY(DATE($AD$2,$AH$2,10))</f>
        <v>4</v>
      </c>
      <c r="AE19" s="129">
        <f>WEEKDAY(DATE($AD$2,$AH$2,11))</f>
        <v>5</v>
      </c>
      <c r="AF19" s="129">
        <f>WEEKDAY(DATE($AD$2,$AH$2,12))</f>
        <v>6</v>
      </c>
      <c r="AG19" s="129">
        <f>WEEKDAY(DATE($AD$2,$AH$2,13))</f>
        <v>7</v>
      </c>
      <c r="AH19" s="130">
        <f>WEEKDAY(DATE($AD$2,$AH$2,14))</f>
        <v>1</v>
      </c>
      <c r="AI19" s="131">
        <f>WEEKDAY(DATE($AD$2,$AH$2,15))</f>
        <v>2</v>
      </c>
      <c r="AJ19" s="129">
        <f>WEEKDAY(DATE($AD$2,$AH$2,16))</f>
        <v>3</v>
      </c>
      <c r="AK19" s="129">
        <f>WEEKDAY(DATE($AD$2,$AH$2,17))</f>
        <v>4</v>
      </c>
      <c r="AL19" s="129">
        <f>WEEKDAY(DATE($AD$2,$AH$2,18))</f>
        <v>5</v>
      </c>
      <c r="AM19" s="129">
        <f>WEEKDAY(DATE($AD$2,$AH$2,19))</f>
        <v>6</v>
      </c>
      <c r="AN19" s="129">
        <f>WEEKDAY(DATE($AD$2,$AH$2,20))</f>
        <v>7</v>
      </c>
      <c r="AO19" s="130">
        <f>WEEKDAY(DATE($AD$2,$AH$2,21))</f>
        <v>1</v>
      </c>
      <c r="AP19" s="131">
        <f>WEEKDAY(DATE($AD$2,$AH$2,22))</f>
        <v>2</v>
      </c>
      <c r="AQ19" s="129">
        <f>WEEKDAY(DATE($AD$2,$AH$2,23))</f>
        <v>3</v>
      </c>
      <c r="AR19" s="129">
        <f>WEEKDAY(DATE($AD$2,$AH$2,24))</f>
        <v>4</v>
      </c>
      <c r="AS19" s="129">
        <f>WEEKDAY(DATE($AD$2,$AH$2,25))</f>
        <v>5</v>
      </c>
      <c r="AT19" s="129">
        <f>WEEKDAY(DATE($AD$2,$AH$2,26))</f>
        <v>6</v>
      </c>
      <c r="AU19" s="129">
        <f>WEEKDAY(DATE($AD$2,$AH$2,27))</f>
        <v>7</v>
      </c>
      <c r="AV19" s="130">
        <f>WEEKDAY(DATE($AD$2,$AH$2,28))</f>
        <v>1</v>
      </c>
      <c r="AW19" s="131">
        <f>IF(AW18=29,WEEKDAY(DATE($AD$2,$AH$2,29)),0)</f>
        <v>2</v>
      </c>
      <c r="AX19" s="129">
        <f>IF(AX18=30,WEEKDAY(DATE($AD$2,$AH$2,30)),0)</f>
        <v>3</v>
      </c>
      <c r="AY19" s="130">
        <f>IF(AY18=31,WEEKDAY(DATE($AD$2,$AH$2,31)),0)</f>
        <v>0</v>
      </c>
      <c r="AZ19" s="383"/>
      <c r="BA19" s="384"/>
      <c r="BB19" s="389"/>
      <c r="BC19" s="390"/>
      <c r="BD19" s="348"/>
      <c r="BE19" s="349"/>
      <c r="BF19" s="349"/>
      <c r="BG19" s="349"/>
      <c r="BH19" s="350"/>
    </row>
    <row r="20" spans="2:60" ht="20.25" customHeight="1" thickBot="1" x14ac:dyDescent="0.45">
      <c r="B20" s="362"/>
      <c r="C20" s="369"/>
      <c r="D20" s="370"/>
      <c r="E20" s="371"/>
      <c r="F20" s="117"/>
      <c r="G20" s="34"/>
      <c r="H20" s="374"/>
      <c r="I20" s="377"/>
      <c r="J20" s="370"/>
      <c r="K20" s="370"/>
      <c r="L20" s="371"/>
      <c r="M20" s="377"/>
      <c r="N20" s="370"/>
      <c r="O20" s="371"/>
      <c r="P20" s="377"/>
      <c r="Q20" s="370"/>
      <c r="R20" s="370"/>
      <c r="S20" s="370"/>
      <c r="T20" s="380"/>
      <c r="U20" s="135" t="str">
        <f>IF(U19=1,"日",IF(U19=2,"月",IF(U19=3,"火",IF(U19=4,"水",IF(U19=5,"木",IF(U19=6,"金","土"))))))</f>
        <v>月</v>
      </c>
      <c r="V20" s="136" t="str">
        <f t="shared" ref="V20:AV20" si="0">IF(V19=1,"日",IF(V19=2,"月",IF(V19=3,"火",IF(V19=4,"水",IF(V19=5,"木",IF(V19=6,"金","土"))))))</f>
        <v>火</v>
      </c>
      <c r="W20" s="136" t="str">
        <f t="shared" si="0"/>
        <v>水</v>
      </c>
      <c r="X20" s="136" t="str">
        <f t="shared" si="0"/>
        <v>木</v>
      </c>
      <c r="Y20" s="136" t="str">
        <f t="shared" si="0"/>
        <v>金</v>
      </c>
      <c r="Z20" s="136" t="str">
        <f t="shared" si="0"/>
        <v>土</v>
      </c>
      <c r="AA20" s="137" t="str">
        <f t="shared" si="0"/>
        <v>日</v>
      </c>
      <c r="AB20" s="138" t="str">
        <f>IF(AB19=1,"日",IF(AB19=2,"月",IF(AB19=3,"火",IF(AB19=4,"水",IF(AB19=5,"木",IF(AB19=6,"金","土"))))))</f>
        <v>月</v>
      </c>
      <c r="AC20" s="136" t="str">
        <f t="shared" si="0"/>
        <v>火</v>
      </c>
      <c r="AD20" s="136" t="str">
        <f t="shared" si="0"/>
        <v>水</v>
      </c>
      <c r="AE20" s="136" t="str">
        <f t="shared" si="0"/>
        <v>木</v>
      </c>
      <c r="AF20" s="136" t="str">
        <f t="shared" si="0"/>
        <v>金</v>
      </c>
      <c r="AG20" s="136" t="str">
        <f t="shared" si="0"/>
        <v>土</v>
      </c>
      <c r="AH20" s="137" t="str">
        <f t="shared" si="0"/>
        <v>日</v>
      </c>
      <c r="AI20" s="138" t="str">
        <f>IF(AI19=1,"日",IF(AI19=2,"月",IF(AI19=3,"火",IF(AI19=4,"水",IF(AI19=5,"木",IF(AI19=6,"金","土"))))))</f>
        <v>月</v>
      </c>
      <c r="AJ20" s="136" t="str">
        <f t="shared" si="0"/>
        <v>火</v>
      </c>
      <c r="AK20" s="136" t="str">
        <f t="shared" si="0"/>
        <v>水</v>
      </c>
      <c r="AL20" s="136" t="str">
        <f t="shared" si="0"/>
        <v>木</v>
      </c>
      <c r="AM20" s="136" t="str">
        <f t="shared" si="0"/>
        <v>金</v>
      </c>
      <c r="AN20" s="136" t="str">
        <f t="shared" si="0"/>
        <v>土</v>
      </c>
      <c r="AO20" s="137" t="str">
        <f t="shared" si="0"/>
        <v>日</v>
      </c>
      <c r="AP20" s="138" t="str">
        <f>IF(AP19=1,"日",IF(AP19=2,"月",IF(AP19=3,"火",IF(AP19=4,"水",IF(AP19=5,"木",IF(AP19=6,"金","土"))))))</f>
        <v>月</v>
      </c>
      <c r="AQ20" s="136" t="str">
        <f t="shared" si="0"/>
        <v>火</v>
      </c>
      <c r="AR20" s="136" t="str">
        <f t="shared" si="0"/>
        <v>水</v>
      </c>
      <c r="AS20" s="136" t="str">
        <f t="shared" si="0"/>
        <v>木</v>
      </c>
      <c r="AT20" s="136" t="str">
        <f t="shared" si="0"/>
        <v>金</v>
      </c>
      <c r="AU20" s="136" t="str">
        <f t="shared" si="0"/>
        <v>土</v>
      </c>
      <c r="AV20" s="137" t="str">
        <f t="shared" si="0"/>
        <v>日</v>
      </c>
      <c r="AW20" s="136" t="str">
        <f>IF(AW19=1,"日",IF(AW19=2,"月",IF(AW19=3,"火",IF(AW19=4,"水",IF(AW19=5,"木",IF(AW19=6,"金",IF(AW19=0,"","土")))))))</f>
        <v>月</v>
      </c>
      <c r="AX20" s="136" t="str">
        <f>IF(AX19=1,"日",IF(AX19=2,"月",IF(AX19=3,"火",IF(AX19=4,"水",IF(AX19=5,"木",IF(AX19=6,"金",IF(AX19=0,"","土")))))))</f>
        <v>火</v>
      </c>
      <c r="AY20" s="136" t="str">
        <f>IF(AY19=1,"日",IF(AY19=2,"月",IF(AY19=3,"火",IF(AY19=4,"水",IF(AY19=5,"木",IF(AY19=6,"金",IF(AY19=0,"","土")))))))</f>
        <v/>
      </c>
      <c r="AZ20" s="385"/>
      <c r="BA20" s="386"/>
      <c r="BB20" s="391"/>
      <c r="BC20" s="392"/>
      <c r="BD20" s="351"/>
      <c r="BE20" s="352"/>
      <c r="BF20" s="352"/>
      <c r="BG20" s="352"/>
      <c r="BH20" s="353"/>
    </row>
    <row r="21" spans="2:60" ht="20.25" customHeight="1" x14ac:dyDescent="0.4">
      <c r="B21" s="118"/>
      <c r="C21" s="334" t="s">
        <v>76</v>
      </c>
      <c r="D21" s="335"/>
      <c r="E21" s="336"/>
      <c r="F21" s="165"/>
      <c r="G21" s="119"/>
      <c r="H21" s="337" t="s">
        <v>105</v>
      </c>
      <c r="I21" s="338" t="s">
        <v>78</v>
      </c>
      <c r="J21" s="339"/>
      <c r="K21" s="339"/>
      <c r="L21" s="340"/>
      <c r="M21" s="341" t="s">
        <v>104</v>
      </c>
      <c r="N21" s="342"/>
      <c r="O21" s="343"/>
      <c r="P21" s="51" t="s">
        <v>18</v>
      </c>
      <c r="Q21" s="22"/>
      <c r="R21" s="22"/>
      <c r="S21" s="20"/>
      <c r="T21" s="52"/>
      <c r="U21" s="202" t="s">
        <v>40</v>
      </c>
      <c r="V21" s="202" t="s">
        <v>181</v>
      </c>
      <c r="W21" s="202" t="s">
        <v>181</v>
      </c>
      <c r="X21" s="202"/>
      <c r="Y21" s="202" t="s">
        <v>40</v>
      </c>
      <c r="Z21" s="202" t="s">
        <v>40</v>
      </c>
      <c r="AA21" s="203"/>
      <c r="AB21" s="204" t="s">
        <v>40</v>
      </c>
      <c r="AC21" s="202"/>
      <c r="AD21" s="202" t="s">
        <v>181</v>
      </c>
      <c r="AE21" s="202" t="s">
        <v>40</v>
      </c>
      <c r="AF21" s="202" t="s">
        <v>40</v>
      </c>
      <c r="AG21" s="202"/>
      <c r="AH21" s="203" t="s">
        <v>40</v>
      </c>
      <c r="AI21" s="204"/>
      <c r="AJ21" s="202" t="s">
        <v>40</v>
      </c>
      <c r="AK21" s="202" t="s">
        <v>40</v>
      </c>
      <c r="AL21" s="202" t="s">
        <v>40</v>
      </c>
      <c r="AM21" s="202" t="s">
        <v>40</v>
      </c>
      <c r="AN21" s="202" t="s">
        <v>40</v>
      </c>
      <c r="AO21" s="203"/>
      <c r="AP21" s="204"/>
      <c r="AQ21" s="202" t="s">
        <v>40</v>
      </c>
      <c r="AR21" s="202" t="s">
        <v>40</v>
      </c>
      <c r="AS21" s="202" t="s">
        <v>40</v>
      </c>
      <c r="AT21" s="202" t="s">
        <v>40</v>
      </c>
      <c r="AU21" s="202" t="s">
        <v>151</v>
      </c>
      <c r="AV21" s="203"/>
      <c r="AW21" s="204"/>
      <c r="AX21" s="202"/>
      <c r="AY21" s="202"/>
      <c r="AZ21" s="344"/>
      <c r="BA21" s="326"/>
      <c r="BB21" s="325"/>
      <c r="BC21" s="326"/>
      <c r="BD21" s="275"/>
      <c r="BE21" s="276"/>
      <c r="BF21" s="276"/>
      <c r="BG21" s="276"/>
      <c r="BH21" s="277"/>
    </row>
    <row r="22" spans="2:60" ht="20.25" customHeight="1" x14ac:dyDescent="0.4">
      <c r="B22" s="121">
        <v>1</v>
      </c>
      <c r="C22" s="287"/>
      <c r="D22" s="288"/>
      <c r="E22" s="289"/>
      <c r="F22" s="120" t="str">
        <f>C21</f>
        <v>管理者</v>
      </c>
      <c r="G22" s="122"/>
      <c r="H22" s="294"/>
      <c r="I22" s="299"/>
      <c r="J22" s="300"/>
      <c r="K22" s="300"/>
      <c r="L22" s="301"/>
      <c r="M22" s="308"/>
      <c r="N22" s="309"/>
      <c r="O22" s="310"/>
      <c r="P22" s="23" t="s">
        <v>72</v>
      </c>
      <c r="Q22" s="24"/>
      <c r="R22" s="24"/>
      <c r="S22" s="19"/>
      <c r="T22" s="53"/>
      <c r="U22" s="205">
        <f>IF(U21="","",VLOOKUP(U21,【記載例】シフト記号表!$D$6:$X$47,21,FALSE))</f>
        <v>8</v>
      </c>
      <c r="V22" s="206">
        <f>IF(V21="","",VLOOKUP(V21,【記載例】シフト記号表!$D$6:$X$47,21,FALSE))</f>
        <v>8</v>
      </c>
      <c r="W22" s="206">
        <f>IF(W21="","",VLOOKUP(W21,【記載例】シフト記号表!$D$6:$X$47,21,FALSE))</f>
        <v>8</v>
      </c>
      <c r="X22" s="206" t="str">
        <f>IF(X21="","",VLOOKUP(X21,【記載例】シフト記号表!$D$6:$X$47,21,FALSE))</f>
        <v/>
      </c>
      <c r="Y22" s="206">
        <f>IF(Y21="","",VLOOKUP(Y21,【記載例】シフト記号表!$D$6:$X$47,21,FALSE))</f>
        <v>8</v>
      </c>
      <c r="Z22" s="206">
        <f>IF(Z21="","",VLOOKUP(Z21,【記載例】シフト記号表!$D$6:$X$47,21,FALSE))</f>
        <v>8</v>
      </c>
      <c r="AA22" s="207" t="str">
        <f>IF(AA21="","",VLOOKUP(AA21,【記載例】シフト記号表!$D$6:$X$47,21,FALSE))</f>
        <v/>
      </c>
      <c r="AB22" s="205">
        <f>IF(AB21="","",VLOOKUP(AB21,【記載例】シフト記号表!$D$6:$X$47,21,FALSE))</f>
        <v>8</v>
      </c>
      <c r="AC22" s="206" t="str">
        <f>IF(AC21="","",VLOOKUP(AC21,【記載例】シフト記号表!$D$6:$X$47,21,FALSE))</f>
        <v/>
      </c>
      <c r="AD22" s="206">
        <f>IF(AD21="","",VLOOKUP(AD21,【記載例】シフト記号表!$D$6:$X$47,21,FALSE))</f>
        <v>8</v>
      </c>
      <c r="AE22" s="206">
        <f>IF(AE21="","",VLOOKUP(AE21,【記載例】シフト記号表!$D$6:$X$47,21,FALSE))</f>
        <v>8</v>
      </c>
      <c r="AF22" s="206">
        <f>IF(AF21="","",VLOOKUP(AF21,【記載例】シフト記号表!$D$6:$X$47,21,FALSE))</f>
        <v>8</v>
      </c>
      <c r="AG22" s="206" t="str">
        <f>IF(AG21="","",VLOOKUP(AG21,【記載例】シフト記号表!$D$6:$X$47,21,FALSE))</f>
        <v/>
      </c>
      <c r="AH22" s="207">
        <f>IF(AH21="","",VLOOKUP(AH21,【記載例】シフト記号表!$D$6:$X$47,21,FALSE))</f>
        <v>8</v>
      </c>
      <c r="AI22" s="205" t="str">
        <f>IF(AI21="","",VLOOKUP(AI21,【記載例】シフト記号表!$D$6:$X$47,21,FALSE))</f>
        <v/>
      </c>
      <c r="AJ22" s="206">
        <f>IF(AJ21="","",VLOOKUP(AJ21,【記載例】シフト記号表!$D$6:$X$47,21,FALSE))</f>
        <v>8</v>
      </c>
      <c r="AK22" s="206">
        <f>IF(AK21="","",VLOOKUP(AK21,【記載例】シフト記号表!$D$6:$X$47,21,FALSE))</f>
        <v>8</v>
      </c>
      <c r="AL22" s="206">
        <f>IF(AL21="","",VLOOKUP(AL21,【記載例】シフト記号表!$D$6:$X$47,21,FALSE))</f>
        <v>8</v>
      </c>
      <c r="AM22" s="206">
        <f>IF(AM21="","",VLOOKUP(AM21,【記載例】シフト記号表!$D$6:$X$47,21,FALSE))</f>
        <v>8</v>
      </c>
      <c r="AN22" s="206">
        <f>IF(AN21="","",VLOOKUP(AN21,【記載例】シフト記号表!$D$6:$X$47,21,FALSE))</f>
        <v>8</v>
      </c>
      <c r="AO22" s="207" t="str">
        <f>IF(AO21="","",VLOOKUP(AO21,【記載例】シフト記号表!$D$6:$X$47,21,FALSE))</f>
        <v/>
      </c>
      <c r="AP22" s="205" t="str">
        <f>IF(AP21="","",VLOOKUP(AP21,【記載例】シフト記号表!$D$6:$X$47,21,FALSE))</f>
        <v/>
      </c>
      <c r="AQ22" s="206">
        <f>IF(AQ21="","",VLOOKUP(AQ21,【記載例】シフト記号表!$D$6:$X$47,21,FALSE))</f>
        <v>8</v>
      </c>
      <c r="AR22" s="206">
        <f>IF(AR21="","",VLOOKUP(AR21,【記載例】シフト記号表!$D$6:$X$47,21,FALSE))</f>
        <v>8</v>
      </c>
      <c r="AS22" s="206">
        <f>IF(AS21="","",VLOOKUP(AS21,【記載例】シフト記号表!$D$6:$X$47,21,FALSE))</f>
        <v>8</v>
      </c>
      <c r="AT22" s="206">
        <f>IF(AT21="","",VLOOKUP(AT21,【記載例】シフト記号表!$D$6:$X$47,21,FALSE))</f>
        <v>8</v>
      </c>
      <c r="AU22" s="206">
        <f>IF(AU21="","",VLOOKUP(AU21,【記載例】シフト記号表!$D$6:$X$47,21,FALSE))</f>
        <v>8</v>
      </c>
      <c r="AV22" s="207" t="str">
        <f>IF(AV21="","",VLOOKUP(AV21,【記載例】シフト記号表!$D$6:$X$47,21,FALSE))</f>
        <v/>
      </c>
      <c r="AW22" s="205" t="str">
        <f>IF(AW21="","",VLOOKUP(AW21,【記載例】シフト記号表!$D$6:$X$47,21,FALSE))</f>
        <v/>
      </c>
      <c r="AX22" s="206" t="str">
        <f>IF(AX21="","",VLOOKUP(AX21,【記載例】シフト記号表!$D$6:$X$47,21,FALSE))</f>
        <v/>
      </c>
      <c r="AY22" s="206" t="str">
        <f>IF(AY21="","",VLOOKUP(AY21,【記載例】シフト記号表!$D$6:$X$47,21,FALSE))</f>
        <v/>
      </c>
      <c r="AZ22" s="269">
        <f>IF($BC$3="４週",SUM(U22:AV22),IF($BC$3="暦月",SUM(U22:AY22),""))</f>
        <v>160</v>
      </c>
      <c r="BA22" s="270"/>
      <c r="BB22" s="271">
        <f>IF($BC$3="４週",AZ22/4,IF($BC$3="暦月",(AZ22/($BC$8/7)),""))</f>
        <v>37.333333333333336</v>
      </c>
      <c r="BC22" s="270"/>
      <c r="BD22" s="278"/>
      <c r="BE22" s="279"/>
      <c r="BF22" s="279"/>
      <c r="BG22" s="279"/>
      <c r="BH22" s="280"/>
    </row>
    <row r="23" spans="2:60" ht="20.25" customHeight="1" x14ac:dyDescent="0.4">
      <c r="B23" s="123"/>
      <c r="C23" s="315"/>
      <c r="D23" s="316"/>
      <c r="E23" s="317"/>
      <c r="F23" s="166"/>
      <c r="G23" s="124" t="str">
        <f>C21</f>
        <v>管理者</v>
      </c>
      <c r="H23" s="318"/>
      <c r="I23" s="319"/>
      <c r="J23" s="320"/>
      <c r="K23" s="320"/>
      <c r="L23" s="321"/>
      <c r="M23" s="322"/>
      <c r="N23" s="323"/>
      <c r="O23" s="324"/>
      <c r="P23" s="25" t="s">
        <v>73</v>
      </c>
      <c r="Q23" s="26"/>
      <c r="R23" s="26"/>
      <c r="S23" s="17"/>
      <c r="T23" s="54"/>
      <c r="U23" s="208" t="str">
        <f>IF(U21="","",VLOOKUP(U21,【記載例】シフト記号表!$D$6:$Z$47,23,FALSE))</f>
        <v>-</v>
      </c>
      <c r="V23" s="209" t="str">
        <f>IF(V21="","",VLOOKUP(V21,【記載例】シフト記号表!$D$6:$Z$47,23,FALSE))</f>
        <v>-</v>
      </c>
      <c r="W23" s="209" t="str">
        <f>IF(W21="","",VLOOKUP(W21,【記載例】シフト記号表!$D$6:$Z$47,23,FALSE))</f>
        <v>-</v>
      </c>
      <c r="X23" s="209" t="str">
        <f>IF(X21="","",VLOOKUP(X21,【記載例】シフト記号表!$D$6:$Z$47,23,FALSE))</f>
        <v/>
      </c>
      <c r="Y23" s="209" t="str">
        <f>IF(Y21="","",VLOOKUP(Y21,【記載例】シフト記号表!$D$6:$Z$47,23,FALSE))</f>
        <v>-</v>
      </c>
      <c r="Z23" s="209" t="str">
        <f>IF(Z21="","",VLOOKUP(Z21,【記載例】シフト記号表!$D$6:$Z$47,23,FALSE))</f>
        <v>-</v>
      </c>
      <c r="AA23" s="210" t="str">
        <f>IF(AA21="","",VLOOKUP(AA21,【記載例】シフト記号表!$D$6:$Z$47,23,FALSE))</f>
        <v/>
      </c>
      <c r="AB23" s="208" t="str">
        <f>IF(AB21="","",VLOOKUP(AB21,【記載例】シフト記号表!$D$6:$Z$47,23,FALSE))</f>
        <v>-</v>
      </c>
      <c r="AC23" s="209" t="str">
        <f>IF(AC21="","",VLOOKUP(AC21,【記載例】シフト記号表!$D$6:$Z$47,23,FALSE))</f>
        <v/>
      </c>
      <c r="AD23" s="209" t="str">
        <f>IF(AD21="","",VLOOKUP(AD21,【記載例】シフト記号表!$D$6:$Z$47,23,FALSE))</f>
        <v>-</v>
      </c>
      <c r="AE23" s="209" t="str">
        <f>IF(AE21="","",VLOOKUP(AE21,【記載例】シフト記号表!$D$6:$Z$47,23,FALSE))</f>
        <v>-</v>
      </c>
      <c r="AF23" s="209" t="str">
        <f>IF(AF21="","",VLOOKUP(AF21,【記載例】シフト記号表!$D$6:$Z$47,23,FALSE))</f>
        <v>-</v>
      </c>
      <c r="AG23" s="209" t="str">
        <f>IF(AG21="","",VLOOKUP(AG21,【記載例】シフト記号表!$D$6:$Z$47,23,FALSE))</f>
        <v/>
      </c>
      <c r="AH23" s="210" t="str">
        <f>IF(AH21="","",VLOOKUP(AH21,【記載例】シフト記号表!$D$6:$Z$47,23,FALSE))</f>
        <v>-</v>
      </c>
      <c r="AI23" s="208" t="str">
        <f>IF(AI21="","",VLOOKUP(AI21,【記載例】シフト記号表!$D$6:$Z$47,23,FALSE))</f>
        <v/>
      </c>
      <c r="AJ23" s="209" t="str">
        <f>IF(AJ21="","",VLOOKUP(AJ21,【記載例】シフト記号表!$D$6:$Z$47,23,FALSE))</f>
        <v>-</v>
      </c>
      <c r="AK23" s="209" t="str">
        <f>IF(AK21="","",VLOOKUP(AK21,【記載例】シフト記号表!$D$6:$Z$47,23,FALSE))</f>
        <v>-</v>
      </c>
      <c r="AL23" s="209" t="str">
        <f>IF(AL21="","",VLOOKUP(AL21,【記載例】シフト記号表!$D$6:$Z$47,23,FALSE))</f>
        <v>-</v>
      </c>
      <c r="AM23" s="209" t="str">
        <f>IF(AM21="","",VLOOKUP(AM21,【記載例】シフト記号表!$D$6:$Z$47,23,FALSE))</f>
        <v>-</v>
      </c>
      <c r="AN23" s="209" t="str">
        <f>IF(AN21="","",VLOOKUP(AN21,【記載例】シフト記号表!$D$6:$Z$47,23,FALSE))</f>
        <v>-</v>
      </c>
      <c r="AO23" s="210" t="str">
        <f>IF(AO21="","",VLOOKUP(AO21,【記載例】シフト記号表!$D$6:$Z$47,23,FALSE))</f>
        <v/>
      </c>
      <c r="AP23" s="208" t="str">
        <f>IF(AP21="","",VLOOKUP(AP21,【記載例】シフト記号表!$D$6:$Z$47,23,FALSE))</f>
        <v/>
      </c>
      <c r="AQ23" s="209" t="str">
        <f>IF(AQ21="","",VLOOKUP(AQ21,【記載例】シフト記号表!$D$6:$Z$47,23,FALSE))</f>
        <v>-</v>
      </c>
      <c r="AR23" s="209" t="str">
        <f>IF(AR21="","",VLOOKUP(AR21,【記載例】シフト記号表!$D$6:$Z$47,23,FALSE))</f>
        <v>-</v>
      </c>
      <c r="AS23" s="209" t="str">
        <f>IF(AS21="","",VLOOKUP(AS21,【記載例】シフト記号表!$D$6:$Z$47,23,FALSE))</f>
        <v>-</v>
      </c>
      <c r="AT23" s="209" t="str">
        <f>IF(AT21="","",VLOOKUP(AT21,【記載例】シフト記号表!$D$6:$Z$47,23,FALSE))</f>
        <v>-</v>
      </c>
      <c r="AU23" s="209" t="str">
        <f>IF(AU21="","",VLOOKUP(AU21,【記載例】シフト記号表!$D$6:$Z$47,23,FALSE))</f>
        <v>-</v>
      </c>
      <c r="AV23" s="210" t="str">
        <f>IF(AV21="","",VLOOKUP(AV21,【記載例】シフト記号表!$D$6:$Z$47,23,FALSE))</f>
        <v/>
      </c>
      <c r="AW23" s="208" t="str">
        <f>IF(AW21="","",VLOOKUP(AW21,【記載例】シフト記号表!$D$6:$Z$47,23,FALSE))</f>
        <v/>
      </c>
      <c r="AX23" s="209" t="str">
        <f>IF(AX21="","",VLOOKUP(AX21,【記載例】シフト記号表!$D$6:$Z$47,23,FALSE))</f>
        <v/>
      </c>
      <c r="AY23" s="209" t="str">
        <f>IF(AY21="","",VLOOKUP(AY21,【記載例】シフト記号表!$D$6:$Z$47,23,FALSE))</f>
        <v/>
      </c>
      <c r="AZ23" s="272">
        <f>IF($BC$3="４週",SUM(U23:AV23),IF($BC$3="暦月",SUM(U23:AY23),""))</f>
        <v>0</v>
      </c>
      <c r="BA23" s="273"/>
      <c r="BB23" s="274">
        <f>IF($BC$3="４週",AZ23/4,IF($BC$3="暦月",(AZ23/($BC$8/7)),""))</f>
        <v>0</v>
      </c>
      <c r="BC23" s="273"/>
      <c r="BD23" s="408">
        <v>45017</v>
      </c>
      <c r="BE23" s="409"/>
      <c r="BF23" s="409"/>
      <c r="BG23" s="409"/>
      <c r="BH23" s="410"/>
    </row>
    <row r="24" spans="2:60" ht="20.25" customHeight="1" x14ac:dyDescent="0.4">
      <c r="B24" s="125"/>
      <c r="C24" s="284" t="s">
        <v>82</v>
      </c>
      <c r="D24" s="285"/>
      <c r="E24" s="286"/>
      <c r="F24" s="167"/>
      <c r="G24" s="126"/>
      <c r="H24" s="333" t="s">
        <v>105</v>
      </c>
      <c r="I24" s="296" t="s">
        <v>77</v>
      </c>
      <c r="J24" s="297"/>
      <c r="K24" s="297"/>
      <c r="L24" s="298"/>
      <c r="M24" s="305" t="s">
        <v>120</v>
      </c>
      <c r="N24" s="306"/>
      <c r="O24" s="307"/>
      <c r="P24" s="21" t="s">
        <v>18</v>
      </c>
      <c r="Q24" s="27"/>
      <c r="R24" s="27"/>
      <c r="S24" s="15"/>
      <c r="T24" s="55"/>
      <c r="U24" s="211" t="s">
        <v>41</v>
      </c>
      <c r="V24" s="212" t="s">
        <v>41</v>
      </c>
      <c r="W24" s="212" t="s">
        <v>41</v>
      </c>
      <c r="X24" s="212" t="s">
        <v>41</v>
      </c>
      <c r="Y24" s="212"/>
      <c r="Z24" s="212" t="s">
        <v>41</v>
      </c>
      <c r="AA24" s="213" t="s">
        <v>41</v>
      </c>
      <c r="AB24" s="211"/>
      <c r="AC24" s="212" t="s">
        <v>41</v>
      </c>
      <c r="AD24" s="212" t="s">
        <v>41</v>
      </c>
      <c r="AE24" s="212" t="s">
        <v>41</v>
      </c>
      <c r="AF24" s="212"/>
      <c r="AG24" s="212"/>
      <c r="AH24" s="213" t="s">
        <v>41</v>
      </c>
      <c r="AI24" s="211" t="s">
        <v>41</v>
      </c>
      <c r="AJ24" s="212" t="s">
        <v>41</v>
      </c>
      <c r="AK24" s="212"/>
      <c r="AL24" s="212" t="s">
        <v>41</v>
      </c>
      <c r="AM24" s="212" t="s">
        <v>41</v>
      </c>
      <c r="AN24" s="212"/>
      <c r="AO24" s="213" t="s">
        <v>41</v>
      </c>
      <c r="AP24" s="211" t="s">
        <v>41</v>
      </c>
      <c r="AQ24" s="212" t="s">
        <v>152</v>
      </c>
      <c r="AR24" s="212" t="s">
        <v>41</v>
      </c>
      <c r="AS24" s="212"/>
      <c r="AT24" s="212" t="s">
        <v>41</v>
      </c>
      <c r="AU24" s="212"/>
      <c r="AV24" s="213" t="s">
        <v>41</v>
      </c>
      <c r="AW24" s="211"/>
      <c r="AX24" s="212"/>
      <c r="AY24" s="212"/>
      <c r="AZ24" s="314"/>
      <c r="BA24" s="268"/>
      <c r="BB24" s="267"/>
      <c r="BC24" s="268"/>
      <c r="BD24" s="275"/>
      <c r="BE24" s="276"/>
      <c r="BF24" s="276"/>
      <c r="BG24" s="276"/>
      <c r="BH24" s="277"/>
    </row>
    <row r="25" spans="2:60" ht="20.25" customHeight="1" x14ac:dyDescent="0.4">
      <c r="B25" s="121">
        <f>B22+1</f>
        <v>2</v>
      </c>
      <c r="C25" s="287"/>
      <c r="D25" s="288"/>
      <c r="E25" s="289"/>
      <c r="F25" s="120" t="str">
        <f>C24</f>
        <v>計画作成担当者</v>
      </c>
      <c r="G25" s="122"/>
      <c r="H25" s="294"/>
      <c r="I25" s="299"/>
      <c r="J25" s="300"/>
      <c r="K25" s="300"/>
      <c r="L25" s="301"/>
      <c r="M25" s="308"/>
      <c r="N25" s="309"/>
      <c r="O25" s="310"/>
      <c r="P25" s="23" t="s">
        <v>72</v>
      </c>
      <c r="Q25" s="24"/>
      <c r="R25" s="24"/>
      <c r="S25" s="19"/>
      <c r="T25" s="53"/>
      <c r="U25" s="205">
        <f>IF(U24="","",VLOOKUP(U24,【記載例】シフト記号表!$D$6:$X$47,21,FALSE))</f>
        <v>7.9999999999999982</v>
      </c>
      <c r="V25" s="206">
        <f>IF(V24="","",VLOOKUP(V24,【記載例】シフト記号表!$D$6:$X$47,21,FALSE))</f>
        <v>7.9999999999999982</v>
      </c>
      <c r="W25" s="206">
        <f>IF(W24="","",VLOOKUP(W24,【記載例】シフト記号表!$D$6:$X$47,21,FALSE))</f>
        <v>7.9999999999999982</v>
      </c>
      <c r="X25" s="206">
        <f>IF(X24="","",VLOOKUP(X24,【記載例】シフト記号表!$D$6:$X$47,21,FALSE))</f>
        <v>7.9999999999999982</v>
      </c>
      <c r="Y25" s="206" t="str">
        <f>IF(Y24="","",VLOOKUP(Y24,【記載例】シフト記号表!$D$6:$X$47,21,FALSE))</f>
        <v/>
      </c>
      <c r="Z25" s="206">
        <f>IF(Z24="","",VLOOKUP(Z24,【記載例】シフト記号表!$D$6:$X$47,21,FALSE))</f>
        <v>7.9999999999999982</v>
      </c>
      <c r="AA25" s="207">
        <f>IF(AA24="","",VLOOKUP(AA24,【記載例】シフト記号表!$D$6:$X$47,21,FALSE))</f>
        <v>7.9999999999999982</v>
      </c>
      <c r="AB25" s="205" t="str">
        <f>IF(AB24="","",VLOOKUP(AB24,【記載例】シフト記号表!$D$6:$X$47,21,FALSE))</f>
        <v/>
      </c>
      <c r="AC25" s="206">
        <f>IF(AC24="","",VLOOKUP(AC24,【記載例】シフト記号表!$D$6:$X$47,21,FALSE))</f>
        <v>7.9999999999999982</v>
      </c>
      <c r="AD25" s="206">
        <f>IF(AD24="","",VLOOKUP(AD24,【記載例】シフト記号表!$D$6:$X$47,21,FALSE))</f>
        <v>7.9999999999999982</v>
      </c>
      <c r="AE25" s="206">
        <f>IF(AE24="","",VLOOKUP(AE24,【記載例】シフト記号表!$D$6:$X$47,21,FALSE))</f>
        <v>7.9999999999999982</v>
      </c>
      <c r="AF25" s="206" t="str">
        <f>IF(AF24="","",VLOOKUP(AF24,【記載例】シフト記号表!$D$6:$X$47,21,FALSE))</f>
        <v/>
      </c>
      <c r="AG25" s="206" t="str">
        <f>IF(AG24="","",VLOOKUP(AG24,【記載例】シフト記号表!$D$6:$X$47,21,FALSE))</f>
        <v/>
      </c>
      <c r="AH25" s="207">
        <f>IF(AH24="","",VLOOKUP(AH24,【記載例】シフト記号表!$D$6:$X$47,21,FALSE))</f>
        <v>7.9999999999999982</v>
      </c>
      <c r="AI25" s="205">
        <f>IF(AI24="","",VLOOKUP(AI24,【記載例】シフト記号表!$D$6:$X$47,21,FALSE))</f>
        <v>7.9999999999999982</v>
      </c>
      <c r="AJ25" s="206">
        <f>IF(AJ24="","",VLOOKUP(AJ24,【記載例】シフト記号表!$D$6:$X$47,21,FALSE))</f>
        <v>7.9999999999999982</v>
      </c>
      <c r="AK25" s="206" t="str">
        <f>IF(AK24="","",VLOOKUP(AK24,【記載例】シフト記号表!$D$6:$X$47,21,FALSE))</f>
        <v/>
      </c>
      <c r="AL25" s="206">
        <f>IF(AL24="","",VLOOKUP(AL24,【記載例】シフト記号表!$D$6:$X$47,21,FALSE))</f>
        <v>7.9999999999999982</v>
      </c>
      <c r="AM25" s="206">
        <f>IF(AM24="","",VLOOKUP(AM24,【記載例】シフト記号表!$D$6:$X$47,21,FALSE))</f>
        <v>7.9999999999999982</v>
      </c>
      <c r="AN25" s="206" t="str">
        <f>IF(AN24="","",VLOOKUP(AN24,【記載例】シフト記号表!$D$6:$X$47,21,FALSE))</f>
        <v/>
      </c>
      <c r="AO25" s="207">
        <f>IF(AO24="","",VLOOKUP(AO24,【記載例】シフト記号表!$D$6:$X$47,21,FALSE))</f>
        <v>7.9999999999999982</v>
      </c>
      <c r="AP25" s="205">
        <f>IF(AP24="","",VLOOKUP(AP24,【記載例】シフト記号表!$D$6:$X$47,21,FALSE))</f>
        <v>7.9999999999999982</v>
      </c>
      <c r="AQ25" s="206">
        <f>IF(AQ24="","",VLOOKUP(AQ24,【記載例】シフト記号表!$D$6:$X$47,21,FALSE))</f>
        <v>7.9999999999999982</v>
      </c>
      <c r="AR25" s="206">
        <f>IF(AR24="","",VLOOKUP(AR24,【記載例】シフト記号表!$D$6:$X$47,21,FALSE))</f>
        <v>7.9999999999999982</v>
      </c>
      <c r="AS25" s="206" t="str">
        <f>IF(AS24="","",VLOOKUP(AS24,【記載例】シフト記号表!$D$6:$X$47,21,FALSE))</f>
        <v/>
      </c>
      <c r="AT25" s="206">
        <f>IF(AT24="","",VLOOKUP(AT24,【記載例】シフト記号表!$D$6:$X$47,21,FALSE))</f>
        <v>7.9999999999999982</v>
      </c>
      <c r="AU25" s="206" t="str">
        <f>IF(AU24="","",VLOOKUP(AU24,【記載例】シフト記号表!$D$6:$X$47,21,FALSE))</f>
        <v/>
      </c>
      <c r="AV25" s="207">
        <f>IF(AV24="","",VLOOKUP(AV24,【記載例】シフト記号表!$D$6:$X$47,21,FALSE))</f>
        <v>7.9999999999999982</v>
      </c>
      <c r="AW25" s="205" t="str">
        <f>IF(AW24="","",VLOOKUP(AW24,【記載例】シフト記号表!$D$6:$X$47,21,FALSE))</f>
        <v/>
      </c>
      <c r="AX25" s="206" t="str">
        <f>IF(AX24="","",VLOOKUP(AX24,【記載例】シフト記号表!$D$6:$X$47,21,FALSE))</f>
        <v/>
      </c>
      <c r="AY25" s="206" t="str">
        <f>IF(AY24="","",VLOOKUP(AY24,【記載例】シフト記号表!$D$6:$X$47,21,FALSE))</f>
        <v/>
      </c>
      <c r="AZ25" s="269">
        <f>IF($BC$3="４週",SUM(U25:AV25),IF($BC$3="暦月",SUM(U25:AY25),""))</f>
        <v>159.99999999999997</v>
      </c>
      <c r="BA25" s="270"/>
      <c r="BB25" s="271">
        <f>IF($BC$3="４週",AZ25/4,IF($BC$3="暦月",(AZ25/($BC$8/7)),""))</f>
        <v>37.333333333333329</v>
      </c>
      <c r="BC25" s="270"/>
      <c r="BD25" s="278"/>
      <c r="BE25" s="279"/>
      <c r="BF25" s="279"/>
      <c r="BG25" s="279"/>
      <c r="BH25" s="280"/>
    </row>
    <row r="26" spans="2:60" ht="20.25" customHeight="1" x14ac:dyDescent="0.4">
      <c r="B26" s="123"/>
      <c r="C26" s="315"/>
      <c r="D26" s="316"/>
      <c r="E26" s="317"/>
      <c r="F26" s="166"/>
      <c r="G26" s="124" t="str">
        <f>C24</f>
        <v>計画作成担当者</v>
      </c>
      <c r="H26" s="318"/>
      <c r="I26" s="319"/>
      <c r="J26" s="320"/>
      <c r="K26" s="320"/>
      <c r="L26" s="321"/>
      <c r="M26" s="322"/>
      <c r="N26" s="323"/>
      <c r="O26" s="324"/>
      <c r="P26" s="25" t="s">
        <v>73</v>
      </c>
      <c r="Q26" s="26"/>
      <c r="R26" s="26"/>
      <c r="S26" s="17"/>
      <c r="T26" s="54"/>
      <c r="U26" s="208" t="str">
        <f>IF(U24="","",VLOOKUP(U24,【記載例】シフト記号表!$D$6:$Z$47,23,FALSE))</f>
        <v>-</v>
      </c>
      <c r="V26" s="209" t="str">
        <f>IF(V24="","",VLOOKUP(V24,【記載例】シフト記号表!$D$6:$Z$47,23,FALSE))</f>
        <v>-</v>
      </c>
      <c r="W26" s="209" t="str">
        <f>IF(W24="","",VLOOKUP(W24,【記載例】シフト記号表!$D$6:$Z$47,23,FALSE))</f>
        <v>-</v>
      </c>
      <c r="X26" s="209" t="str">
        <f>IF(X24="","",VLOOKUP(X24,【記載例】シフト記号表!$D$6:$Z$47,23,FALSE))</f>
        <v>-</v>
      </c>
      <c r="Y26" s="209" t="str">
        <f>IF(Y24="","",VLOOKUP(Y24,【記載例】シフト記号表!$D$6:$Z$47,23,FALSE))</f>
        <v/>
      </c>
      <c r="Z26" s="209" t="str">
        <f>IF(Z24="","",VLOOKUP(Z24,【記載例】シフト記号表!$D$6:$Z$47,23,FALSE))</f>
        <v>-</v>
      </c>
      <c r="AA26" s="210" t="str">
        <f>IF(AA24="","",VLOOKUP(AA24,【記載例】シフト記号表!$D$6:$Z$47,23,FALSE))</f>
        <v>-</v>
      </c>
      <c r="AB26" s="208" t="str">
        <f>IF(AB24="","",VLOOKUP(AB24,【記載例】シフト記号表!$D$6:$Z$47,23,FALSE))</f>
        <v/>
      </c>
      <c r="AC26" s="209" t="str">
        <f>IF(AC24="","",VLOOKUP(AC24,【記載例】シフト記号表!$D$6:$Z$47,23,FALSE))</f>
        <v>-</v>
      </c>
      <c r="AD26" s="209" t="str">
        <f>IF(AD24="","",VLOOKUP(AD24,【記載例】シフト記号表!$D$6:$Z$47,23,FALSE))</f>
        <v>-</v>
      </c>
      <c r="AE26" s="209" t="str">
        <f>IF(AE24="","",VLOOKUP(AE24,【記載例】シフト記号表!$D$6:$Z$47,23,FALSE))</f>
        <v>-</v>
      </c>
      <c r="AF26" s="209" t="str">
        <f>IF(AF24="","",VLOOKUP(AF24,【記載例】シフト記号表!$D$6:$Z$47,23,FALSE))</f>
        <v/>
      </c>
      <c r="AG26" s="209" t="str">
        <f>IF(AG24="","",VLOOKUP(AG24,【記載例】シフト記号表!$D$6:$Z$47,23,FALSE))</f>
        <v/>
      </c>
      <c r="AH26" s="210" t="str">
        <f>IF(AH24="","",VLOOKUP(AH24,【記載例】シフト記号表!$D$6:$Z$47,23,FALSE))</f>
        <v>-</v>
      </c>
      <c r="AI26" s="208" t="str">
        <f>IF(AI24="","",VLOOKUP(AI24,【記載例】シフト記号表!$D$6:$Z$47,23,FALSE))</f>
        <v>-</v>
      </c>
      <c r="AJ26" s="209" t="str">
        <f>IF(AJ24="","",VLOOKUP(AJ24,【記載例】シフト記号表!$D$6:$Z$47,23,FALSE))</f>
        <v>-</v>
      </c>
      <c r="AK26" s="209" t="str">
        <f>IF(AK24="","",VLOOKUP(AK24,【記載例】シフト記号表!$D$6:$Z$47,23,FALSE))</f>
        <v/>
      </c>
      <c r="AL26" s="209" t="str">
        <f>IF(AL24="","",VLOOKUP(AL24,【記載例】シフト記号表!$D$6:$Z$47,23,FALSE))</f>
        <v>-</v>
      </c>
      <c r="AM26" s="209" t="str">
        <f>IF(AM24="","",VLOOKUP(AM24,【記載例】シフト記号表!$D$6:$Z$47,23,FALSE))</f>
        <v>-</v>
      </c>
      <c r="AN26" s="209" t="str">
        <f>IF(AN24="","",VLOOKUP(AN24,【記載例】シフト記号表!$D$6:$Z$47,23,FALSE))</f>
        <v/>
      </c>
      <c r="AO26" s="210" t="str">
        <f>IF(AO24="","",VLOOKUP(AO24,【記載例】シフト記号表!$D$6:$Z$47,23,FALSE))</f>
        <v>-</v>
      </c>
      <c r="AP26" s="208" t="str">
        <f>IF(AP24="","",VLOOKUP(AP24,【記載例】シフト記号表!$D$6:$Z$47,23,FALSE))</f>
        <v>-</v>
      </c>
      <c r="AQ26" s="209" t="str">
        <f>IF(AQ24="","",VLOOKUP(AQ24,【記載例】シフト記号表!$D$6:$Z$47,23,FALSE))</f>
        <v>-</v>
      </c>
      <c r="AR26" s="209" t="str">
        <f>IF(AR24="","",VLOOKUP(AR24,【記載例】シフト記号表!$D$6:$Z$47,23,FALSE))</f>
        <v>-</v>
      </c>
      <c r="AS26" s="209" t="str">
        <f>IF(AS24="","",VLOOKUP(AS24,【記載例】シフト記号表!$D$6:$Z$47,23,FALSE))</f>
        <v/>
      </c>
      <c r="AT26" s="209" t="str">
        <f>IF(AT24="","",VLOOKUP(AT24,【記載例】シフト記号表!$D$6:$Z$47,23,FALSE))</f>
        <v>-</v>
      </c>
      <c r="AU26" s="209" t="str">
        <f>IF(AU24="","",VLOOKUP(AU24,【記載例】シフト記号表!$D$6:$Z$47,23,FALSE))</f>
        <v/>
      </c>
      <c r="AV26" s="210" t="str">
        <f>IF(AV24="","",VLOOKUP(AV24,【記載例】シフト記号表!$D$6:$Z$47,23,FALSE))</f>
        <v>-</v>
      </c>
      <c r="AW26" s="208" t="str">
        <f>IF(AW24="","",VLOOKUP(AW24,【記載例】シフト記号表!$D$6:$Z$47,23,FALSE))</f>
        <v/>
      </c>
      <c r="AX26" s="209" t="str">
        <f>IF(AX24="","",VLOOKUP(AX24,【記載例】シフト記号表!$D$6:$Z$47,23,FALSE))</f>
        <v/>
      </c>
      <c r="AY26" s="209" t="str">
        <f>IF(AY24="","",VLOOKUP(AY24,【記載例】シフト記号表!$D$6:$Z$47,23,FALSE))</f>
        <v/>
      </c>
      <c r="AZ26" s="272">
        <f>IF($BC$3="４週",SUM(U26:AV26),IF($BC$3="暦月",SUM(U26:AY26),""))</f>
        <v>0</v>
      </c>
      <c r="BA26" s="273"/>
      <c r="BB26" s="274">
        <f>IF($BC$3="４週",AZ26/4,IF($BC$3="暦月",(AZ26/($BC$8/7)),""))</f>
        <v>0</v>
      </c>
      <c r="BC26" s="273"/>
      <c r="BD26" s="408">
        <v>45017</v>
      </c>
      <c r="BE26" s="409"/>
      <c r="BF26" s="409"/>
      <c r="BG26" s="409"/>
      <c r="BH26" s="410"/>
    </row>
    <row r="27" spans="2:60" ht="20.25" customHeight="1" x14ac:dyDescent="0.4">
      <c r="B27" s="125"/>
      <c r="C27" s="284" t="s">
        <v>85</v>
      </c>
      <c r="D27" s="285"/>
      <c r="E27" s="286"/>
      <c r="F27" s="120"/>
      <c r="G27" s="122"/>
      <c r="H27" s="293" t="s">
        <v>105</v>
      </c>
      <c r="I27" s="296" t="s">
        <v>79</v>
      </c>
      <c r="J27" s="297"/>
      <c r="K27" s="297"/>
      <c r="L27" s="298"/>
      <c r="M27" s="305" t="s">
        <v>121</v>
      </c>
      <c r="N27" s="306"/>
      <c r="O27" s="307"/>
      <c r="P27" s="21" t="s">
        <v>18</v>
      </c>
      <c r="Q27" s="27"/>
      <c r="R27" s="27"/>
      <c r="S27" s="15"/>
      <c r="T27" s="55"/>
      <c r="U27" s="211" t="s">
        <v>46</v>
      </c>
      <c r="V27" s="212" t="s">
        <v>47</v>
      </c>
      <c r="W27" s="212"/>
      <c r="X27" s="212" t="s">
        <v>38</v>
      </c>
      <c r="Y27" s="212" t="s">
        <v>181</v>
      </c>
      <c r="Z27" s="212"/>
      <c r="AA27" s="213" t="s">
        <v>38</v>
      </c>
      <c r="AB27" s="211" t="s">
        <v>182</v>
      </c>
      <c r="AC27" s="212" t="s">
        <v>47</v>
      </c>
      <c r="AD27" s="212" t="s">
        <v>40</v>
      </c>
      <c r="AE27" s="212"/>
      <c r="AF27" s="212" t="s">
        <v>177</v>
      </c>
      <c r="AG27" s="212" t="s">
        <v>181</v>
      </c>
      <c r="AH27" s="213"/>
      <c r="AI27" s="211" t="s">
        <v>40</v>
      </c>
      <c r="AJ27" s="212" t="s">
        <v>46</v>
      </c>
      <c r="AK27" s="212" t="s">
        <v>183</v>
      </c>
      <c r="AL27" s="212"/>
      <c r="AM27" s="212"/>
      <c r="AN27" s="212" t="s">
        <v>46</v>
      </c>
      <c r="AO27" s="213" t="s">
        <v>47</v>
      </c>
      <c r="AP27" s="211"/>
      <c r="AQ27" s="212" t="s">
        <v>177</v>
      </c>
      <c r="AR27" s="212" t="s">
        <v>40</v>
      </c>
      <c r="AS27" s="212" t="s">
        <v>182</v>
      </c>
      <c r="AT27" s="212" t="s">
        <v>47</v>
      </c>
      <c r="AU27" s="212"/>
      <c r="AV27" s="213" t="s">
        <v>202</v>
      </c>
      <c r="AW27" s="211"/>
      <c r="AX27" s="212"/>
      <c r="AY27" s="212"/>
      <c r="AZ27" s="314"/>
      <c r="BA27" s="268"/>
      <c r="BB27" s="267"/>
      <c r="BC27" s="268"/>
      <c r="BD27" s="275"/>
      <c r="BE27" s="276"/>
      <c r="BF27" s="276"/>
      <c r="BG27" s="276"/>
      <c r="BH27" s="277"/>
    </row>
    <row r="28" spans="2:60" ht="20.25" customHeight="1" x14ac:dyDescent="0.4">
      <c r="B28" s="121">
        <f>B25+1</f>
        <v>3</v>
      </c>
      <c r="C28" s="287"/>
      <c r="D28" s="288"/>
      <c r="E28" s="289"/>
      <c r="F28" s="120" t="str">
        <f>C27</f>
        <v>介護従業者</v>
      </c>
      <c r="G28" s="122"/>
      <c r="H28" s="294"/>
      <c r="I28" s="299"/>
      <c r="J28" s="300"/>
      <c r="K28" s="300"/>
      <c r="L28" s="301"/>
      <c r="M28" s="308"/>
      <c r="N28" s="309"/>
      <c r="O28" s="310"/>
      <c r="P28" s="23" t="s">
        <v>72</v>
      </c>
      <c r="Q28" s="24"/>
      <c r="R28" s="24"/>
      <c r="S28" s="19"/>
      <c r="T28" s="53"/>
      <c r="U28" s="205">
        <f>IF(U27="","",VLOOKUP(U27,【記載例】シフト記号表!$D$6:$X$47,21,FALSE))</f>
        <v>3</v>
      </c>
      <c r="V28" s="206">
        <f>IF(V27="","",VLOOKUP(V27,【記載例】シフト記号表!$D$6:$X$47,21,FALSE))</f>
        <v>3</v>
      </c>
      <c r="W28" s="206" t="str">
        <f>IF(W27="","",VLOOKUP(W27,【記載例】シフト記号表!$D$6:$X$47,21,FALSE))</f>
        <v/>
      </c>
      <c r="X28" s="206">
        <f>IF(X27="","",VLOOKUP(X27,【記載例】シフト記号表!$D$6:$X$47,21,FALSE))</f>
        <v>7.9999999999999982</v>
      </c>
      <c r="Y28" s="206">
        <f>IF(Y27="","",VLOOKUP(Y27,【記載例】シフト記号表!$D$6:$X$47,21,FALSE))</f>
        <v>8</v>
      </c>
      <c r="Z28" s="206" t="str">
        <f>IF(Z27="","",VLOOKUP(Z27,【記載例】シフト記号表!$D$6:$X$47,21,FALSE))</f>
        <v/>
      </c>
      <c r="AA28" s="207">
        <f>IF(AA27="","",VLOOKUP(AA27,【記載例】シフト記号表!$D$6:$X$47,21,FALSE))</f>
        <v>7.9999999999999982</v>
      </c>
      <c r="AB28" s="205">
        <f>IF(AB27="","",VLOOKUP(AB27,【記載例】シフト記号表!$D$6:$X$47,21,FALSE))</f>
        <v>3</v>
      </c>
      <c r="AC28" s="206">
        <f>IF(AC27="","",VLOOKUP(AC27,【記載例】シフト記号表!$D$6:$X$47,21,FALSE))</f>
        <v>3</v>
      </c>
      <c r="AD28" s="206">
        <f>IF(AD27="","",VLOOKUP(AD27,【記載例】シフト記号表!$D$6:$X$47,21,FALSE))</f>
        <v>8</v>
      </c>
      <c r="AE28" s="206" t="str">
        <f>IF(AE27="","",VLOOKUP(AE27,【記載例】シフト記号表!$D$6:$X$47,21,FALSE))</f>
        <v/>
      </c>
      <c r="AF28" s="206">
        <f>IF(AF27="","",VLOOKUP(AF27,【記載例】シフト記号表!$D$6:$X$47,21,FALSE))</f>
        <v>7.9999999999999982</v>
      </c>
      <c r="AG28" s="206">
        <f>IF(AG27="","",VLOOKUP(AG27,【記載例】シフト記号表!$D$6:$X$47,21,FALSE))</f>
        <v>8</v>
      </c>
      <c r="AH28" s="207" t="str">
        <f>IF(AH27="","",VLOOKUP(AH27,【記載例】シフト記号表!$D$6:$X$47,21,FALSE))</f>
        <v/>
      </c>
      <c r="AI28" s="205">
        <f>IF(AI27="","",VLOOKUP(AI27,【記載例】シフト記号表!$D$6:$X$47,21,FALSE))</f>
        <v>8</v>
      </c>
      <c r="AJ28" s="206">
        <f>IF(AJ27="","",VLOOKUP(AJ27,【記載例】シフト記号表!$D$6:$X$47,21,FALSE))</f>
        <v>3</v>
      </c>
      <c r="AK28" s="206">
        <f>IF(AK27="","",VLOOKUP(AK27,【記載例】シフト記号表!$D$6:$X$47,21,FALSE))</f>
        <v>3</v>
      </c>
      <c r="AL28" s="206" t="str">
        <f>IF(AL27="","",VLOOKUP(AL27,【記載例】シフト記号表!$D$6:$X$47,21,FALSE))</f>
        <v/>
      </c>
      <c r="AM28" s="206" t="str">
        <f>IF(AM27="","",VLOOKUP(AM27,【記載例】シフト記号表!$D$6:$X$47,21,FALSE))</f>
        <v/>
      </c>
      <c r="AN28" s="206">
        <f>IF(AN27="","",VLOOKUP(AN27,【記載例】シフト記号表!$D$6:$X$47,21,FALSE))</f>
        <v>3</v>
      </c>
      <c r="AO28" s="207">
        <f>IF(AO27="","",VLOOKUP(AO27,【記載例】シフト記号表!$D$6:$X$47,21,FALSE))</f>
        <v>3</v>
      </c>
      <c r="AP28" s="205" t="str">
        <f>IF(AP27="","",VLOOKUP(AP27,【記載例】シフト記号表!$D$6:$X$47,21,FALSE))</f>
        <v/>
      </c>
      <c r="AQ28" s="206">
        <f>IF(AQ27="","",VLOOKUP(AQ27,【記載例】シフト記号表!$D$6:$X$47,21,FALSE))</f>
        <v>7.9999999999999982</v>
      </c>
      <c r="AR28" s="206">
        <f>IF(AR27="","",VLOOKUP(AR27,【記載例】シフト記号表!$D$6:$X$47,21,FALSE))</f>
        <v>8</v>
      </c>
      <c r="AS28" s="206">
        <f>IF(AS27="","",VLOOKUP(AS27,【記載例】シフト記号表!$D$6:$X$47,21,FALSE))</f>
        <v>3</v>
      </c>
      <c r="AT28" s="206">
        <f>IF(AT27="","",VLOOKUP(AT27,【記載例】シフト記号表!$D$6:$X$47,21,FALSE))</f>
        <v>3</v>
      </c>
      <c r="AU28" s="206" t="str">
        <f>IF(AU27="","",VLOOKUP(AU27,【記載例】シフト記号表!$D$6:$X$47,21,FALSE))</f>
        <v/>
      </c>
      <c r="AV28" s="207">
        <f>IF(AV27="","",VLOOKUP(AV27,【記載例】シフト記号表!$D$6:$X$47,21,FALSE))</f>
        <v>7.9999999999999982</v>
      </c>
      <c r="AW28" s="205" t="str">
        <f>IF(AW27="","",VLOOKUP(AW27,【記載例】シフト記号表!$D$6:$X$47,21,FALSE))</f>
        <v/>
      </c>
      <c r="AX28" s="206" t="str">
        <f>IF(AX27="","",VLOOKUP(AX27,【記載例】シフト記号表!$D$6:$X$47,21,FALSE))</f>
        <v/>
      </c>
      <c r="AY28" s="206" t="str">
        <f>IF(AY27="","",VLOOKUP(AY27,【記載例】シフト記号表!$D$6:$X$47,21,FALSE))</f>
        <v/>
      </c>
      <c r="AZ28" s="269">
        <f>IF($BC$3="４週",SUM(U28:AV28),IF($BC$3="暦月",SUM(U28:AY28),""))</f>
        <v>110</v>
      </c>
      <c r="BA28" s="270"/>
      <c r="BB28" s="271">
        <f>IF($BC$3="４週",AZ28/4,IF($BC$3="暦月",(AZ28/($BC$8/7)),""))</f>
        <v>25.666666666666668</v>
      </c>
      <c r="BC28" s="270"/>
      <c r="BD28" s="278"/>
      <c r="BE28" s="279"/>
      <c r="BF28" s="279"/>
      <c r="BG28" s="279"/>
      <c r="BH28" s="280"/>
    </row>
    <row r="29" spans="2:60" ht="20.25" customHeight="1" x14ac:dyDescent="0.4">
      <c r="B29" s="123"/>
      <c r="C29" s="315"/>
      <c r="D29" s="316"/>
      <c r="E29" s="317"/>
      <c r="F29" s="166"/>
      <c r="G29" s="124" t="str">
        <f>C27</f>
        <v>介護従業者</v>
      </c>
      <c r="H29" s="318"/>
      <c r="I29" s="319"/>
      <c r="J29" s="320"/>
      <c r="K29" s="320"/>
      <c r="L29" s="321"/>
      <c r="M29" s="322"/>
      <c r="N29" s="323"/>
      <c r="O29" s="324"/>
      <c r="P29" s="25" t="s">
        <v>73</v>
      </c>
      <c r="Q29" s="28"/>
      <c r="R29" s="28"/>
      <c r="S29" s="16"/>
      <c r="T29" s="56"/>
      <c r="U29" s="208">
        <f>IF(U27="","",VLOOKUP(U27,【記載例】シフト記号表!$D$6:$Z$47,23,FALSE))</f>
        <v>3.9999999999999991</v>
      </c>
      <c r="V29" s="209">
        <f>IF(V27="","",VLOOKUP(V27,【記載例】シフト記号表!$D$6:$Z$47,23,FALSE))</f>
        <v>6</v>
      </c>
      <c r="W29" s="209" t="str">
        <f>IF(W27="","",VLOOKUP(W27,【記載例】シフト記号表!$D$6:$Z$47,23,FALSE))</f>
        <v/>
      </c>
      <c r="X29" s="209" t="str">
        <f>IF(X27="","",VLOOKUP(X27,【記載例】シフト記号表!$D$6:$Z$47,23,FALSE))</f>
        <v>-</v>
      </c>
      <c r="Y29" s="209" t="str">
        <f>IF(Y27="","",VLOOKUP(Y27,【記載例】シフト記号表!$D$6:$Z$47,23,FALSE))</f>
        <v>-</v>
      </c>
      <c r="Z29" s="209" t="str">
        <f>IF(Z27="","",VLOOKUP(Z27,【記載例】シフト記号表!$D$6:$Z$47,23,FALSE))</f>
        <v/>
      </c>
      <c r="AA29" s="210" t="str">
        <f>IF(AA27="","",VLOOKUP(AA27,【記載例】シフト記号表!$D$6:$Z$47,23,FALSE))</f>
        <v>-</v>
      </c>
      <c r="AB29" s="208">
        <f>IF(AB27="","",VLOOKUP(AB27,【記載例】シフト記号表!$D$6:$Z$47,23,FALSE))</f>
        <v>3.9999999999999991</v>
      </c>
      <c r="AC29" s="209">
        <f>IF(AC27="","",VLOOKUP(AC27,【記載例】シフト記号表!$D$6:$Z$47,23,FALSE))</f>
        <v>6</v>
      </c>
      <c r="AD29" s="209" t="str">
        <f>IF(AD27="","",VLOOKUP(AD27,【記載例】シフト記号表!$D$6:$Z$47,23,FALSE))</f>
        <v>-</v>
      </c>
      <c r="AE29" s="209" t="str">
        <f>IF(AE27="","",VLOOKUP(AE27,【記載例】シフト記号表!$D$6:$Z$47,23,FALSE))</f>
        <v/>
      </c>
      <c r="AF29" s="209" t="str">
        <f>IF(AF27="","",VLOOKUP(AF27,【記載例】シフト記号表!$D$6:$Z$47,23,FALSE))</f>
        <v>-</v>
      </c>
      <c r="AG29" s="209" t="str">
        <f>IF(AG27="","",VLOOKUP(AG27,【記載例】シフト記号表!$D$6:$Z$47,23,FALSE))</f>
        <v>-</v>
      </c>
      <c r="AH29" s="210" t="str">
        <f>IF(AH27="","",VLOOKUP(AH27,【記載例】シフト記号表!$D$6:$Z$47,23,FALSE))</f>
        <v/>
      </c>
      <c r="AI29" s="208" t="str">
        <f>IF(AI27="","",VLOOKUP(AI27,【記載例】シフト記号表!$D$6:$Z$47,23,FALSE))</f>
        <v>-</v>
      </c>
      <c r="AJ29" s="209">
        <f>IF(AJ27="","",VLOOKUP(AJ27,【記載例】シフト記号表!$D$6:$Z$47,23,FALSE))</f>
        <v>3.9999999999999991</v>
      </c>
      <c r="AK29" s="209">
        <f>IF(AK27="","",VLOOKUP(AK27,【記載例】シフト記号表!$D$6:$Z$47,23,FALSE))</f>
        <v>6</v>
      </c>
      <c r="AL29" s="209" t="str">
        <f>IF(AL27="","",VLOOKUP(AL27,【記載例】シフト記号表!$D$6:$Z$47,23,FALSE))</f>
        <v/>
      </c>
      <c r="AM29" s="209" t="str">
        <f>IF(AM27="","",VLOOKUP(AM27,【記載例】シフト記号表!$D$6:$Z$47,23,FALSE))</f>
        <v/>
      </c>
      <c r="AN29" s="209">
        <f>IF(AN27="","",VLOOKUP(AN27,【記載例】シフト記号表!$D$6:$Z$47,23,FALSE))</f>
        <v>3.9999999999999991</v>
      </c>
      <c r="AO29" s="210">
        <f>IF(AO27="","",VLOOKUP(AO27,【記載例】シフト記号表!$D$6:$Z$47,23,FALSE))</f>
        <v>6</v>
      </c>
      <c r="AP29" s="208" t="str">
        <f>IF(AP27="","",VLOOKUP(AP27,【記載例】シフト記号表!$D$6:$Z$47,23,FALSE))</f>
        <v/>
      </c>
      <c r="AQ29" s="209" t="str">
        <f>IF(AQ27="","",VLOOKUP(AQ27,【記載例】シフト記号表!$D$6:$Z$47,23,FALSE))</f>
        <v>-</v>
      </c>
      <c r="AR29" s="209" t="str">
        <f>IF(AR27="","",VLOOKUP(AR27,【記載例】シフト記号表!$D$6:$Z$47,23,FALSE))</f>
        <v>-</v>
      </c>
      <c r="AS29" s="209">
        <f>IF(AS27="","",VLOOKUP(AS27,【記載例】シフト記号表!$D$6:$Z$47,23,FALSE))</f>
        <v>3.9999999999999991</v>
      </c>
      <c r="AT29" s="209">
        <f>IF(AT27="","",VLOOKUP(AT27,【記載例】シフト記号表!$D$6:$Z$47,23,FALSE))</f>
        <v>6</v>
      </c>
      <c r="AU29" s="209" t="str">
        <f>IF(AU27="","",VLOOKUP(AU27,【記載例】シフト記号表!$D$6:$Z$47,23,FALSE))</f>
        <v/>
      </c>
      <c r="AV29" s="210" t="str">
        <f>IF(AV27="","",VLOOKUP(AV27,【記載例】シフト記号表!$D$6:$Z$47,23,FALSE))</f>
        <v>-</v>
      </c>
      <c r="AW29" s="208" t="str">
        <f>IF(AW27="","",VLOOKUP(AW27,【記載例】シフト記号表!$D$6:$Z$47,23,FALSE))</f>
        <v/>
      </c>
      <c r="AX29" s="209" t="str">
        <f>IF(AX27="","",VLOOKUP(AX27,【記載例】シフト記号表!$D$6:$Z$47,23,FALSE))</f>
        <v/>
      </c>
      <c r="AY29" s="209" t="str">
        <f>IF(AY27="","",VLOOKUP(AY27,【記載例】シフト記号表!$D$6:$Z$47,23,FALSE))</f>
        <v/>
      </c>
      <c r="AZ29" s="272">
        <f>IF($BC$3="４週",SUM(U29:AV29),IF($BC$3="暦月",SUM(U29:AY29),""))</f>
        <v>50</v>
      </c>
      <c r="BA29" s="273"/>
      <c r="BB29" s="274">
        <f>IF($BC$3="４週",AZ29/4,IF($BC$3="暦月",(AZ29/($BC$8/7)),""))</f>
        <v>11.666666666666668</v>
      </c>
      <c r="BC29" s="273"/>
      <c r="BD29" s="408">
        <v>45017</v>
      </c>
      <c r="BE29" s="409"/>
      <c r="BF29" s="409"/>
      <c r="BG29" s="409"/>
      <c r="BH29" s="410"/>
    </row>
    <row r="30" spans="2:60" ht="20.25" customHeight="1" x14ac:dyDescent="0.4">
      <c r="B30" s="125"/>
      <c r="C30" s="284" t="s">
        <v>85</v>
      </c>
      <c r="D30" s="285"/>
      <c r="E30" s="286"/>
      <c r="F30" s="120"/>
      <c r="G30" s="122"/>
      <c r="H30" s="293" t="s">
        <v>105</v>
      </c>
      <c r="I30" s="296" t="s">
        <v>19</v>
      </c>
      <c r="J30" s="297"/>
      <c r="K30" s="297"/>
      <c r="L30" s="298"/>
      <c r="M30" s="305" t="s">
        <v>122</v>
      </c>
      <c r="N30" s="306"/>
      <c r="O30" s="307"/>
      <c r="P30" s="21" t="s">
        <v>18</v>
      </c>
      <c r="Q30" s="27"/>
      <c r="R30" s="27"/>
      <c r="S30" s="15"/>
      <c r="T30" s="55"/>
      <c r="U30" s="211"/>
      <c r="V30" s="212" t="s">
        <v>158</v>
      </c>
      <c r="W30" s="212" t="s">
        <v>159</v>
      </c>
      <c r="X30" s="212" t="s">
        <v>202</v>
      </c>
      <c r="Y30" s="212"/>
      <c r="Z30" s="212" t="s">
        <v>158</v>
      </c>
      <c r="AA30" s="213" t="s">
        <v>159</v>
      </c>
      <c r="AB30" s="211"/>
      <c r="AC30" s="212" t="s">
        <v>149</v>
      </c>
      <c r="AD30" s="212" t="s">
        <v>158</v>
      </c>
      <c r="AE30" s="212" t="s">
        <v>159</v>
      </c>
      <c r="AF30" s="212"/>
      <c r="AG30" s="212" t="s">
        <v>150</v>
      </c>
      <c r="AH30" s="213" t="s">
        <v>149</v>
      </c>
      <c r="AI30" s="211"/>
      <c r="AJ30" s="212" t="s">
        <v>149</v>
      </c>
      <c r="AK30" s="212" t="s">
        <v>151</v>
      </c>
      <c r="AL30" s="212" t="s">
        <v>158</v>
      </c>
      <c r="AM30" s="212" t="s">
        <v>159</v>
      </c>
      <c r="AN30" s="212"/>
      <c r="AO30" s="213" t="s">
        <v>149</v>
      </c>
      <c r="AP30" s="211" t="s">
        <v>150</v>
      </c>
      <c r="AQ30" s="212" t="s">
        <v>151</v>
      </c>
      <c r="AR30" s="212" t="s">
        <v>158</v>
      </c>
      <c r="AS30" s="212" t="s">
        <v>159</v>
      </c>
      <c r="AT30" s="212"/>
      <c r="AU30" s="212"/>
      <c r="AV30" s="213" t="s">
        <v>149</v>
      </c>
      <c r="AW30" s="211"/>
      <c r="AX30" s="212"/>
      <c r="AY30" s="212"/>
      <c r="AZ30" s="314"/>
      <c r="BA30" s="268"/>
      <c r="BB30" s="267"/>
      <c r="BC30" s="268"/>
      <c r="BD30" s="275"/>
      <c r="BE30" s="276"/>
      <c r="BF30" s="276"/>
      <c r="BG30" s="276"/>
      <c r="BH30" s="277"/>
    </row>
    <row r="31" spans="2:60" ht="20.25" customHeight="1" x14ac:dyDescent="0.4">
      <c r="B31" s="121">
        <f>B28+1</f>
        <v>4</v>
      </c>
      <c r="C31" s="287"/>
      <c r="D31" s="288"/>
      <c r="E31" s="289"/>
      <c r="F31" s="120" t="str">
        <f>C30</f>
        <v>介護従業者</v>
      </c>
      <c r="G31" s="122"/>
      <c r="H31" s="294"/>
      <c r="I31" s="299"/>
      <c r="J31" s="300"/>
      <c r="K31" s="300"/>
      <c r="L31" s="301"/>
      <c r="M31" s="308"/>
      <c r="N31" s="309"/>
      <c r="O31" s="310"/>
      <c r="P31" s="23" t="s">
        <v>72</v>
      </c>
      <c r="Q31" s="24"/>
      <c r="R31" s="24"/>
      <c r="S31" s="19"/>
      <c r="T31" s="53"/>
      <c r="U31" s="205" t="str">
        <f>IF(U30="","",VLOOKUP(U30,【記載例】シフト記号表!$D$6:$X$47,21,FALSE))</f>
        <v/>
      </c>
      <c r="V31" s="206">
        <f>IF(V30="","",VLOOKUP(V30,【記載例】シフト記号表!$D$6:$X$47,21,FALSE))</f>
        <v>3</v>
      </c>
      <c r="W31" s="206">
        <f>IF(W30="","",VLOOKUP(W30,【記載例】シフト記号表!$D$6:$X$47,21,FALSE))</f>
        <v>3</v>
      </c>
      <c r="X31" s="206">
        <f>IF(X30="","",VLOOKUP(X30,【記載例】シフト記号表!$D$6:$X$47,21,FALSE))</f>
        <v>7.9999999999999982</v>
      </c>
      <c r="Y31" s="206" t="str">
        <f>IF(Y30="","",VLOOKUP(Y30,【記載例】シフト記号表!$D$6:$X$47,21,FALSE))</f>
        <v/>
      </c>
      <c r="Z31" s="206">
        <f>IF(Z30="","",VLOOKUP(Z30,【記載例】シフト記号表!$D$6:$X$47,21,FALSE))</f>
        <v>3</v>
      </c>
      <c r="AA31" s="207">
        <f>IF(AA30="","",VLOOKUP(AA30,【記載例】シフト記号表!$D$6:$X$47,21,FALSE))</f>
        <v>3</v>
      </c>
      <c r="AB31" s="205" t="str">
        <f>IF(AB30="","",VLOOKUP(AB30,【記載例】シフト記号表!$D$6:$X$47,21,FALSE))</f>
        <v/>
      </c>
      <c r="AC31" s="206">
        <f>IF(AC30="","",VLOOKUP(AC30,【記載例】シフト記号表!$D$6:$X$47,21,FALSE))</f>
        <v>7.9999999999999982</v>
      </c>
      <c r="AD31" s="206">
        <f>IF(AD30="","",VLOOKUP(AD30,【記載例】シフト記号表!$D$6:$X$47,21,FALSE))</f>
        <v>3</v>
      </c>
      <c r="AE31" s="206">
        <f>IF(AE30="","",VLOOKUP(AE30,【記載例】シフト記号表!$D$6:$X$47,21,FALSE))</f>
        <v>3</v>
      </c>
      <c r="AF31" s="206" t="str">
        <f>IF(AF30="","",VLOOKUP(AF30,【記載例】シフト記号表!$D$6:$X$47,21,FALSE))</f>
        <v/>
      </c>
      <c r="AG31" s="206">
        <f>IF(AG30="","",VLOOKUP(AG30,【記載例】シフト記号表!$D$6:$X$47,21,FALSE))</f>
        <v>8</v>
      </c>
      <c r="AH31" s="207">
        <f>IF(AH30="","",VLOOKUP(AH30,【記載例】シフト記号表!$D$6:$X$47,21,FALSE))</f>
        <v>7.9999999999999982</v>
      </c>
      <c r="AI31" s="205" t="str">
        <f>IF(AI30="","",VLOOKUP(AI30,【記載例】シフト記号表!$D$6:$X$47,21,FALSE))</f>
        <v/>
      </c>
      <c r="AJ31" s="206">
        <f>IF(AJ30="","",VLOOKUP(AJ30,【記載例】シフト記号表!$D$6:$X$47,21,FALSE))</f>
        <v>7.9999999999999982</v>
      </c>
      <c r="AK31" s="206">
        <f>IF(AK30="","",VLOOKUP(AK30,【記載例】シフト記号表!$D$6:$X$47,21,FALSE))</f>
        <v>8</v>
      </c>
      <c r="AL31" s="206">
        <f>IF(AL30="","",VLOOKUP(AL30,【記載例】シフト記号表!$D$6:$X$47,21,FALSE))</f>
        <v>3</v>
      </c>
      <c r="AM31" s="206">
        <f>IF(AM30="","",VLOOKUP(AM30,【記載例】シフト記号表!$D$6:$X$47,21,FALSE))</f>
        <v>3</v>
      </c>
      <c r="AN31" s="206" t="str">
        <f>IF(AN30="","",VLOOKUP(AN30,【記載例】シフト記号表!$D$6:$X$47,21,FALSE))</f>
        <v/>
      </c>
      <c r="AO31" s="207">
        <f>IF(AO30="","",VLOOKUP(AO30,【記載例】シフト記号表!$D$6:$X$47,21,FALSE))</f>
        <v>7.9999999999999982</v>
      </c>
      <c r="AP31" s="205">
        <f>IF(AP30="","",VLOOKUP(AP30,【記載例】シフト記号表!$D$6:$X$47,21,FALSE))</f>
        <v>8</v>
      </c>
      <c r="AQ31" s="206">
        <f>IF(AQ30="","",VLOOKUP(AQ30,【記載例】シフト記号表!$D$6:$X$47,21,FALSE))</f>
        <v>8</v>
      </c>
      <c r="AR31" s="206">
        <f>IF(AR30="","",VLOOKUP(AR30,【記載例】シフト記号表!$D$6:$X$47,21,FALSE))</f>
        <v>3</v>
      </c>
      <c r="AS31" s="206">
        <f>IF(AS30="","",VLOOKUP(AS30,【記載例】シフト記号表!$D$6:$X$47,21,FALSE))</f>
        <v>3</v>
      </c>
      <c r="AT31" s="206" t="str">
        <f>IF(AT30="","",VLOOKUP(AT30,【記載例】シフト記号表!$D$6:$X$47,21,FALSE))</f>
        <v/>
      </c>
      <c r="AU31" s="206" t="str">
        <f>IF(AU30="","",VLOOKUP(AU30,【記載例】シフト記号表!$D$6:$X$47,21,FALSE))</f>
        <v/>
      </c>
      <c r="AV31" s="207">
        <f>IF(AV30="","",VLOOKUP(AV30,【記載例】シフト記号表!$D$6:$X$47,21,FALSE))</f>
        <v>7.9999999999999982</v>
      </c>
      <c r="AW31" s="205" t="str">
        <f>IF(AW30="","",VLOOKUP(AW30,【記載例】シフト記号表!$D$6:$X$47,21,FALSE))</f>
        <v/>
      </c>
      <c r="AX31" s="206" t="str">
        <f>IF(AX30="","",VLOOKUP(AX30,【記載例】シフト記号表!$D$6:$X$47,21,FALSE))</f>
        <v/>
      </c>
      <c r="AY31" s="206" t="str">
        <f>IF(AY30="","",VLOOKUP(AY30,【記載例】シフト記号表!$D$6:$X$47,21,FALSE))</f>
        <v/>
      </c>
      <c r="AZ31" s="269">
        <f>IF($BC$3="４週",SUM(U31:AV31),IF($BC$3="暦月",SUM(U31:AY31),""))</f>
        <v>110</v>
      </c>
      <c r="BA31" s="270"/>
      <c r="BB31" s="271">
        <f>IF($BC$3="４週",AZ31/4,IF($BC$3="暦月",(AZ31/($BC$8/7)),""))</f>
        <v>25.666666666666668</v>
      </c>
      <c r="BC31" s="270"/>
      <c r="BD31" s="278"/>
      <c r="BE31" s="279"/>
      <c r="BF31" s="279"/>
      <c r="BG31" s="279"/>
      <c r="BH31" s="280"/>
    </row>
    <row r="32" spans="2:60" ht="20.25" customHeight="1" x14ac:dyDescent="0.4">
      <c r="B32" s="123"/>
      <c r="C32" s="315"/>
      <c r="D32" s="316"/>
      <c r="E32" s="317"/>
      <c r="F32" s="166"/>
      <c r="G32" s="124" t="str">
        <f>C30</f>
        <v>介護従業者</v>
      </c>
      <c r="H32" s="318"/>
      <c r="I32" s="319"/>
      <c r="J32" s="320"/>
      <c r="K32" s="320"/>
      <c r="L32" s="321"/>
      <c r="M32" s="322"/>
      <c r="N32" s="323"/>
      <c r="O32" s="324"/>
      <c r="P32" s="25" t="s">
        <v>73</v>
      </c>
      <c r="Q32" s="29"/>
      <c r="R32" s="29"/>
      <c r="S32" s="17"/>
      <c r="T32" s="54"/>
      <c r="U32" s="208" t="str">
        <f>IF(U30="","",VLOOKUP(U30,【記載例】シフト記号表!$D$6:$Z$47,23,FALSE))</f>
        <v/>
      </c>
      <c r="V32" s="209">
        <f>IF(V30="","",VLOOKUP(V30,【記載例】シフト記号表!$D$6:$Z$47,23,FALSE))</f>
        <v>3.9999999999999991</v>
      </c>
      <c r="W32" s="209">
        <f>IF(W30="","",VLOOKUP(W30,【記載例】シフト記号表!$D$6:$Z$47,23,FALSE))</f>
        <v>6</v>
      </c>
      <c r="X32" s="209" t="str">
        <f>IF(X30="","",VLOOKUP(X30,【記載例】シフト記号表!$D$6:$Z$47,23,FALSE))</f>
        <v>-</v>
      </c>
      <c r="Y32" s="209" t="str">
        <f>IF(Y30="","",VLOOKUP(Y30,【記載例】シフト記号表!$D$6:$Z$47,23,FALSE))</f>
        <v/>
      </c>
      <c r="Z32" s="209">
        <f>IF(Z30="","",VLOOKUP(Z30,【記載例】シフト記号表!$D$6:$Z$47,23,FALSE))</f>
        <v>3.9999999999999991</v>
      </c>
      <c r="AA32" s="210">
        <f>IF(AA30="","",VLOOKUP(AA30,【記載例】シフト記号表!$D$6:$Z$47,23,FALSE))</f>
        <v>6</v>
      </c>
      <c r="AB32" s="208" t="str">
        <f>IF(AB30="","",VLOOKUP(AB30,【記載例】シフト記号表!$D$6:$Z$47,23,FALSE))</f>
        <v/>
      </c>
      <c r="AC32" s="209" t="str">
        <f>IF(AC30="","",VLOOKUP(AC30,【記載例】シフト記号表!$D$6:$Z$47,23,FALSE))</f>
        <v>-</v>
      </c>
      <c r="AD32" s="209">
        <f>IF(AD30="","",VLOOKUP(AD30,【記載例】シフト記号表!$D$6:$Z$47,23,FALSE))</f>
        <v>3.9999999999999991</v>
      </c>
      <c r="AE32" s="209">
        <f>IF(AE30="","",VLOOKUP(AE30,【記載例】シフト記号表!$D$6:$Z$47,23,FALSE))</f>
        <v>6</v>
      </c>
      <c r="AF32" s="209" t="str">
        <f>IF(AF30="","",VLOOKUP(AF30,【記載例】シフト記号表!$D$6:$Z$47,23,FALSE))</f>
        <v/>
      </c>
      <c r="AG32" s="209" t="str">
        <f>IF(AG30="","",VLOOKUP(AG30,【記載例】シフト記号表!$D$6:$Z$47,23,FALSE))</f>
        <v>-</v>
      </c>
      <c r="AH32" s="210" t="str">
        <f>IF(AH30="","",VLOOKUP(AH30,【記載例】シフト記号表!$D$6:$Z$47,23,FALSE))</f>
        <v>-</v>
      </c>
      <c r="AI32" s="208" t="str">
        <f>IF(AI30="","",VLOOKUP(AI30,【記載例】シフト記号表!$D$6:$Z$47,23,FALSE))</f>
        <v/>
      </c>
      <c r="AJ32" s="209" t="str">
        <f>IF(AJ30="","",VLOOKUP(AJ30,【記載例】シフト記号表!$D$6:$Z$47,23,FALSE))</f>
        <v>-</v>
      </c>
      <c r="AK32" s="209" t="str">
        <f>IF(AK30="","",VLOOKUP(AK30,【記載例】シフト記号表!$D$6:$Z$47,23,FALSE))</f>
        <v>-</v>
      </c>
      <c r="AL32" s="209">
        <f>IF(AL30="","",VLOOKUP(AL30,【記載例】シフト記号表!$D$6:$Z$47,23,FALSE))</f>
        <v>3.9999999999999991</v>
      </c>
      <c r="AM32" s="209">
        <f>IF(AM30="","",VLOOKUP(AM30,【記載例】シフト記号表!$D$6:$Z$47,23,FALSE))</f>
        <v>6</v>
      </c>
      <c r="AN32" s="209" t="str">
        <f>IF(AN30="","",VLOOKUP(AN30,【記載例】シフト記号表!$D$6:$Z$47,23,FALSE))</f>
        <v/>
      </c>
      <c r="AO32" s="210" t="str">
        <f>IF(AO30="","",VLOOKUP(AO30,【記載例】シフト記号表!$D$6:$Z$47,23,FALSE))</f>
        <v>-</v>
      </c>
      <c r="AP32" s="208" t="str">
        <f>IF(AP30="","",VLOOKUP(AP30,【記載例】シフト記号表!$D$6:$Z$47,23,FALSE))</f>
        <v>-</v>
      </c>
      <c r="AQ32" s="209" t="str">
        <f>IF(AQ30="","",VLOOKUP(AQ30,【記載例】シフト記号表!$D$6:$Z$47,23,FALSE))</f>
        <v>-</v>
      </c>
      <c r="AR32" s="209">
        <f>IF(AR30="","",VLOOKUP(AR30,【記載例】シフト記号表!$D$6:$Z$47,23,FALSE))</f>
        <v>3.9999999999999991</v>
      </c>
      <c r="AS32" s="209">
        <f>IF(AS30="","",VLOOKUP(AS30,【記載例】シフト記号表!$D$6:$Z$47,23,FALSE))</f>
        <v>6</v>
      </c>
      <c r="AT32" s="209" t="str">
        <f>IF(AT30="","",VLOOKUP(AT30,【記載例】シフト記号表!$D$6:$Z$47,23,FALSE))</f>
        <v/>
      </c>
      <c r="AU32" s="209" t="str">
        <f>IF(AU30="","",VLOOKUP(AU30,【記載例】シフト記号表!$D$6:$Z$47,23,FALSE))</f>
        <v/>
      </c>
      <c r="AV32" s="210" t="str">
        <f>IF(AV30="","",VLOOKUP(AV30,【記載例】シフト記号表!$D$6:$Z$47,23,FALSE))</f>
        <v>-</v>
      </c>
      <c r="AW32" s="208" t="str">
        <f>IF(AW30="","",VLOOKUP(AW30,【記載例】シフト記号表!$D$6:$Z$47,23,FALSE))</f>
        <v/>
      </c>
      <c r="AX32" s="209" t="str">
        <f>IF(AX30="","",VLOOKUP(AX30,【記載例】シフト記号表!$D$6:$Z$47,23,FALSE))</f>
        <v/>
      </c>
      <c r="AY32" s="209" t="str">
        <f>IF(AY30="","",VLOOKUP(AY30,【記載例】シフト記号表!$D$6:$Z$47,23,FALSE))</f>
        <v/>
      </c>
      <c r="AZ32" s="272">
        <f>IF($BC$3="４週",SUM(U32:AV32),IF($BC$3="暦月",SUM(U32:AY32),""))</f>
        <v>50</v>
      </c>
      <c r="BA32" s="273"/>
      <c r="BB32" s="274">
        <f>IF($BC$3="４週",AZ32/4,IF($BC$3="暦月",(AZ32/($BC$8/7)),""))</f>
        <v>11.666666666666668</v>
      </c>
      <c r="BC32" s="273"/>
      <c r="BD32" s="408">
        <v>45017</v>
      </c>
      <c r="BE32" s="409"/>
      <c r="BF32" s="409"/>
      <c r="BG32" s="409"/>
      <c r="BH32" s="410"/>
    </row>
    <row r="33" spans="2:60" ht="20.25" customHeight="1" x14ac:dyDescent="0.4">
      <c r="B33" s="125"/>
      <c r="C33" s="284" t="s">
        <v>85</v>
      </c>
      <c r="D33" s="285"/>
      <c r="E33" s="286"/>
      <c r="F33" s="120"/>
      <c r="G33" s="122"/>
      <c r="H33" s="293" t="s">
        <v>105</v>
      </c>
      <c r="I33" s="296" t="s">
        <v>19</v>
      </c>
      <c r="J33" s="297"/>
      <c r="K33" s="297"/>
      <c r="L33" s="298"/>
      <c r="M33" s="305" t="s">
        <v>123</v>
      </c>
      <c r="N33" s="306"/>
      <c r="O33" s="307"/>
      <c r="P33" s="21" t="s">
        <v>18</v>
      </c>
      <c r="Q33" s="27"/>
      <c r="R33" s="27"/>
      <c r="S33" s="15"/>
      <c r="T33" s="55"/>
      <c r="U33" s="211" t="s">
        <v>203</v>
      </c>
      <c r="V33" s="212" t="s">
        <v>149</v>
      </c>
      <c r="W33" s="212"/>
      <c r="X33" s="212" t="s">
        <v>149</v>
      </c>
      <c r="Y33" s="212" t="s">
        <v>203</v>
      </c>
      <c r="Z33" s="212" t="s">
        <v>203</v>
      </c>
      <c r="AA33" s="213"/>
      <c r="AB33" s="211" t="s">
        <v>203</v>
      </c>
      <c r="AC33" s="212" t="s">
        <v>203</v>
      </c>
      <c r="AD33" s="212" t="s">
        <v>203</v>
      </c>
      <c r="AE33" s="212" t="s">
        <v>203</v>
      </c>
      <c r="AF33" s="212" t="s">
        <v>203</v>
      </c>
      <c r="AG33" s="212"/>
      <c r="AH33" s="213"/>
      <c r="AI33" s="211" t="s">
        <v>203</v>
      </c>
      <c r="AJ33" s="212"/>
      <c r="AK33" s="212" t="s">
        <v>149</v>
      </c>
      <c r="AL33" s="212"/>
      <c r="AM33" s="212" t="s">
        <v>203</v>
      </c>
      <c r="AN33" s="212" t="s">
        <v>203</v>
      </c>
      <c r="AO33" s="213" t="s">
        <v>203</v>
      </c>
      <c r="AP33" s="211" t="s">
        <v>203</v>
      </c>
      <c r="AQ33" s="212"/>
      <c r="AR33" s="212"/>
      <c r="AS33" s="212" t="s">
        <v>203</v>
      </c>
      <c r="AT33" s="212" t="s">
        <v>203</v>
      </c>
      <c r="AU33" s="212" t="s">
        <v>203</v>
      </c>
      <c r="AV33" s="213" t="s">
        <v>203</v>
      </c>
      <c r="AW33" s="211"/>
      <c r="AX33" s="212"/>
      <c r="AY33" s="212"/>
      <c r="AZ33" s="314"/>
      <c r="BA33" s="268"/>
      <c r="BB33" s="267"/>
      <c r="BC33" s="268"/>
      <c r="BD33" s="275"/>
      <c r="BE33" s="276"/>
      <c r="BF33" s="276"/>
      <c r="BG33" s="276"/>
      <c r="BH33" s="277"/>
    </row>
    <row r="34" spans="2:60" ht="20.25" customHeight="1" x14ac:dyDescent="0.4">
      <c r="B34" s="121">
        <f>B31+1</f>
        <v>5</v>
      </c>
      <c r="C34" s="287"/>
      <c r="D34" s="288"/>
      <c r="E34" s="289"/>
      <c r="F34" s="120" t="str">
        <f>C33</f>
        <v>介護従業者</v>
      </c>
      <c r="G34" s="122"/>
      <c r="H34" s="294"/>
      <c r="I34" s="299"/>
      <c r="J34" s="300"/>
      <c r="K34" s="300"/>
      <c r="L34" s="301"/>
      <c r="M34" s="308"/>
      <c r="N34" s="309"/>
      <c r="O34" s="310"/>
      <c r="P34" s="23" t="s">
        <v>72</v>
      </c>
      <c r="Q34" s="24"/>
      <c r="R34" s="24"/>
      <c r="S34" s="19"/>
      <c r="T34" s="53"/>
      <c r="U34" s="205">
        <f>IF(U33="","",VLOOKUP(U33,【記載例】シフト記号表!$D$6:$X$47,21,FALSE))</f>
        <v>8</v>
      </c>
      <c r="V34" s="206">
        <f>IF(V33="","",VLOOKUP(V33,【記載例】シフト記号表!$D$6:$X$47,21,FALSE))</f>
        <v>7.9999999999999982</v>
      </c>
      <c r="W34" s="206" t="str">
        <f>IF(W33="","",VLOOKUP(W33,【記載例】シフト記号表!$D$6:$X$47,21,FALSE))</f>
        <v/>
      </c>
      <c r="X34" s="206">
        <f>IF(X33="","",VLOOKUP(X33,【記載例】シフト記号表!$D$6:$X$47,21,FALSE))</f>
        <v>7.9999999999999982</v>
      </c>
      <c r="Y34" s="206">
        <f>IF(Y33="","",VLOOKUP(Y33,【記載例】シフト記号表!$D$6:$X$47,21,FALSE))</f>
        <v>8</v>
      </c>
      <c r="Z34" s="206">
        <f>IF(Z33="","",VLOOKUP(Z33,【記載例】シフト記号表!$D$6:$X$47,21,FALSE))</f>
        <v>8</v>
      </c>
      <c r="AA34" s="207" t="str">
        <f>IF(AA33="","",VLOOKUP(AA33,【記載例】シフト記号表!$D$6:$X$47,21,FALSE))</f>
        <v/>
      </c>
      <c r="AB34" s="205">
        <f>IF(AB33="","",VLOOKUP(AB33,【記載例】シフト記号表!$D$6:$X$47,21,FALSE))</f>
        <v>8</v>
      </c>
      <c r="AC34" s="206">
        <f>IF(AC33="","",VLOOKUP(AC33,【記載例】シフト記号表!$D$6:$X$47,21,FALSE))</f>
        <v>8</v>
      </c>
      <c r="AD34" s="206">
        <f>IF(AD33="","",VLOOKUP(AD33,【記載例】シフト記号表!$D$6:$X$47,21,FALSE))</f>
        <v>8</v>
      </c>
      <c r="AE34" s="206">
        <f>IF(AE33="","",VLOOKUP(AE33,【記載例】シフト記号表!$D$6:$X$47,21,FALSE))</f>
        <v>8</v>
      </c>
      <c r="AF34" s="206">
        <f>IF(AF33="","",VLOOKUP(AF33,【記載例】シフト記号表!$D$6:$X$47,21,FALSE))</f>
        <v>8</v>
      </c>
      <c r="AG34" s="206" t="str">
        <f>IF(AG33="","",VLOOKUP(AG33,【記載例】シフト記号表!$D$6:$X$47,21,FALSE))</f>
        <v/>
      </c>
      <c r="AH34" s="207" t="str">
        <f>IF(AH33="","",VLOOKUP(AH33,【記載例】シフト記号表!$D$6:$X$47,21,FALSE))</f>
        <v/>
      </c>
      <c r="AI34" s="205">
        <f>IF(AI33="","",VLOOKUP(AI33,【記載例】シフト記号表!$D$6:$X$47,21,FALSE))</f>
        <v>8</v>
      </c>
      <c r="AJ34" s="206" t="str">
        <f>IF(AJ33="","",VLOOKUP(AJ33,【記載例】シフト記号表!$D$6:$X$47,21,FALSE))</f>
        <v/>
      </c>
      <c r="AK34" s="206">
        <f>IF(AK33="","",VLOOKUP(AK33,【記載例】シフト記号表!$D$6:$X$47,21,FALSE))</f>
        <v>7.9999999999999982</v>
      </c>
      <c r="AL34" s="206" t="str">
        <f>IF(AL33="","",VLOOKUP(AL33,【記載例】シフト記号表!$D$6:$X$47,21,FALSE))</f>
        <v/>
      </c>
      <c r="AM34" s="206">
        <f>IF(AM33="","",VLOOKUP(AM33,【記載例】シフト記号表!$D$6:$X$47,21,FALSE))</f>
        <v>8</v>
      </c>
      <c r="AN34" s="206">
        <f>IF(AN33="","",VLOOKUP(AN33,【記載例】シフト記号表!$D$6:$X$47,21,FALSE))</f>
        <v>8</v>
      </c>
      <c r="AO34" s="207">
        <f>IF(AO33="","",VLOOKUP(AO33,【記載例】シフト記号表!$D$6:$X$47,21,FALSE))</f>
        <v>8</v>
      </c>
      <c r="AP34" s="205">
        <f>IF(AP33="","",VLOOKUP(AP33,【記載例】シフト記号表!$D$6:$X$47,21,FALSE))</f>
        <v>8</v>
      </c>
      <c r="AQ34" s="206" t="str">
        <f>IF(AQ33="","",VLOOKUP(AQ33,【記載例】シフト記号表!$D$6:$X$47,21,FALSE))</f>
        <v/>
      </c>
      <c r="AR34" s="206" t="str">
        <f>IF(AR33="","",VLOOKUP(AR33,【記載例】シフト記号表!$D$6:$X$47,21,FALSE))</f>
        <v/>
      </c>
      <c r="AS34" s="206">
        <f>IF(AS33="","",VLOOKUP(AS33,【記載例】シフト記号表!$D$6:$X$47,21,FALSE))</f>
        <v>8</v>
      </c>
      <c r="AT34" s="206">
        <f>IF(AT33="","",VLOOKUP(AT33,【記載例】シフト記号表!$D$6:$X$47,21,FALSE))</f>
        <v>8</v>
      </c>
      <c r="AU34" s="206">
        <f>IF(AU33="","",VLOOKUP(AU33,【記載例】シフト記号表!$D$6:$X$47,21,FALSE))</f>
        <v>8</v>
      </c>
      <c r="AV34" s="207">
        <f>IF(AV33="","",VLOOKUP(AV33,【記載例】シフト記号表!$D$6:$X$47,21,FALSE))</f>
        <v>8</v>
      </c>
      <c r="AW34" s="205" t="str">
        <f>IF(AW33="","",VLOOKUP(AW33,【記載例】シフト記号表!$D$6:$X$47,21,FALSE))</f>
        <v/>
      </c>
      <c r="AX34" s="206" t="str">
        <f>IF(AX33="","",VLOOKUP(AX33,【記載例】シフト記号表!$D$6:$X$47,21,FALSE))</f>
        <v/>
      </c>
      <c r="AY34" s="206" t="str">
        <f>IF(AY33="","",VLOOKUP(AY33,【記載例】シフト記号表!$D$6:$X$47,21,FALSE))</f>
        <v/>
      </c>
      <c r="AZ34" s="269">
        <f>IF($BC$3="４週",SUM(U34:AV34),IF($BC$3="暦月",SUM(U34:AY34),""))</f>
        <v>160</v>
      </c>
      <c r="BA34" s="270"/>
      <c r="BB34" s="271">
        <f>IF($BC$3="４週",AZ34/4,IF($BC$3="暦月",(AZ34/($BC$8/7)),""))</f>
        <v>37.333333333333336</v>
      </c>
      <c r="BC34" s="270"/>
      <c r="BD34" s="278"/>
      <c r="BE34" s="279"/>
      <c r="BF34" s="279"/>
      <c r="BG34" s="279"/>
      <c r="BH34" s="280"/>
    </row>
    <row r="35" spans="2:60" ht="20.25" customHeight="1" x14ac:dyDescent="0.4">
      <c r="B35" s="123"/>
      <c r="C35" s="315"/>
      <c r="D35" s="316"/>
      <c r="E35" s="317"/>
      <c r="F35" s="166"/>
      <c r="G35" s="124" t="str">
        <f>C33</f>
        <v>介護従業者</v>
      </c>
      <c r="H35" s="318"/>
      <c r="I35" s="319"/>
      <c r="J35" s="320"/>
      <c r="K35" s="320"/>
      <c r="L35" s="321"/>
      <c r="M35" s="322"/>
      <c r="N35" s="323"/>
      <c r="O35" s="324"/>
      <c r="P35" s="25" t="s">
        <v>73</v>
      </c>
      <c r="Q35" s="26"/>
      <c r="R35" s="26"/>
      <c r="S35" s="18"/>
      <c r="T35" s="57"/>
      <c r="U35" s="208" t="str">
        <f>IF(U33="","",VLOOKUP(U33,【記載例】シフト記号表!$D$6:$Z$47,23,FALSE))</f>
        <v>-</v>
      </c>
      <c r="V35" s="209" t="str">
        <f>IF(V33="","",VLOOKUP(V33,【記載例】シフト記号表!$D$6:$Z$47,23,FALSE))</f>
        <v>-</v>
      </c>
      <c r="W35" s="209" t="str">
        <f>IF(W33="","",VLOOKUP(W33,【記載例】シフト記号表!$D$6:$Z$47,23,FALSE))</f>
        <v/>
      </c>
      <c r="X35" s="209" t="str">
        <f>IF(X33="","",VLOOKUP(X33,【記載例】シフト記号表!$D$6:$Z$47,23,FALSE))</f>
        <v>-</v>
      </c>
      <c r="Y35" s="209" t="str">
        <f>IF(Y33="","",VLOOKUP(Y33,【記載例】シフト記号表!$D$6:$Z$47,23,FALSE))</f>
        <v>-</v>
      </c>
      <c r="Z35" s="209" t="str">
        <f>IF(Z33="","",VLOOKUP(Z33,【記載例】シフト記号表!$D$6:$Z$47,23,FALSE))</f>
        <v>-</v>
      </c>
      <c r="AA35" s="210" t="str">
        <f>IF(AA33="","",VLOOKUP(AA33,【記載例】シフト記号表!$D$6:$Z$47,23,FALSE))</f>
        <v/>
      </c>
      <c r="AB35" s="208" t="str">
        <f>IF(AB33="","",VLOOKUP(AB33,【記載例】シフト記号表!$D$6:$Z$47,23,FALSE))</f>
        <v>-</v>
      </c>
      <c r="AC35" s="209" t="str">
        <f>IF(AC33="","",VLOOKUP(AC33,【記載例】シフト記号表!$D$6:$Z$47,23,FALSE))</f>
        <v>-</v>
      </c>
      <c r="AD35" s="209" t="str">
        <f>IF(AD33="","",VLOOKUP(AD33,【記載例】シフト記号表!$D$6:$Z$47,23,FALSE))</f>
        <v>-</v>
      </c>
      <c r="AE35" s="209" t="str">
        <f>IF(AE33="","",VLOOKUP(AE33,【記載例】シフト記号表!$D$6:$Z$47,23,FALSE))</f>
        <v>-</v>
      </c>
      <c r="AF35" s="209" t="str">
        <f>IF(AF33="","",VLOOKUP(AF33,【記載例】シフト記号表!$D$6:$Z$47,23,FALSE))</f>
        <v>-</v>
      </c>
      <c r="AG35" s="209" t="str">
        <f>IF(AG33="","",VLOOKUP(AG33,【記載例】シフト記号表!$D$6:$Z$47,23,FALSE))</f>
        <v/>
      </c>
      <c r="AH35" s="210" t="str">
        <f>IF(AH33="","",VLOOKUP(AH33,【記載例】シフト記号表!$D$6:$Z$47,23,FALSE))</f>
        <v/>
      </c>
      <c r="AI35" s="208" t="str">
        <f>IF(AI33="","",VLOOKUP(AI33,【記載例】シフト記号表!$D$6:$Z$47,23,FALSE))</f>
        <v>-</v>
      </c>
      <c r="AJ35" s="209" t="str">
        <f>IF(AJ33="","",VLOOKUP(AJ33,【記載例】シフト記号表!$D$6:$Z$47,23,FALSE))</f>
        <v/>
      </c>
      <c r="AK35" s="209" t="str">
        <f>IF(AK33="","",VLOOKUP(AK33,【記載例】シフト記号表!$D$6:$Z$47,23,FALSE))</f>
        <v>-</v>
      </c>
      <c r="AL35" s="209" t="str">
        <f>IF(AL33="","",VLOOKUP(AL33,【記載例】シフト記号表!$D$6:$Z$47,23,FALSE))</f>
        <v/>
      </c>
      <c r="AM35" s="209" t="str">
        <f>IF(AM33="","",VLOOKUP(AM33,【記載例】シフト記号表!$D$6:$Z$47,23,FALSE))</f>
        <v>-</v>
      </c>
      <c r="AN35" s="209" t="str">
        <f>IF(AN33="","",VLOOKUP(AN33,【記載例】シフト記号表!$D$6:$Z$47,23,FALSE))</f>
        <v>-</v>
      </c>
      <c r="AO35" s="210" t="str">
        <f>IF(AO33="","",VLOOKUP(AO33,【記載例】シフト記号表!$D$6:$Z$47,23,FALSE))</f>
        <v>-</v>
      </c>
      <c r="AP35" s="208" t="str">
        <f>IF(AP33="","",VLOOKUP(AP33,【記載例】シフト記号表!$D$6:$Z$47,23,FALSE))</f>
        <v>-</v>
      </c>
      <c r="AQ35" s="209" t="str">
        <f>IF(AQ33="","",VLOOKUP(AQ33,【記載例】シフト記号表!$D$6:$Z$47,23,FALSE))</f>
        <v/>
      </c>
      <c r="AR35" s="209" t="str">
        <f>IF(AR33="","",VLOOKUP(AR33,【記載例】シフト記号表!$D$6:$Z$47,23,FALSE))</f>
        <v/>
      </c>
      <c r="AS35" s="209" t="str">
        <f>IF(AS33="","",VLOOKUP(AS33,【記載例】シフト記号表!$D$6:$Z$47,23,FALSE))</f>
        <v>-</v>
      </c>
      <c r="AT35" s="209" t="str">
        <f>IF(AT33="","",VLOOKUP(AT33,【記載例】シフト記号表!$D$6:$Z$47,23,FALSE))</f>
        <v>-</v>
      </c>
      <c r="AU35" s="209" t="str">
        <f>IF(AU33="","",VLOOKUP(AU33,【記載例】シフト記号表!$D$6:$Z$47,23,FALSE))</f>
        <v>-</v>
      </c>
      <c r="AV35" s="210" t="str">
        <f>IF(AV33="","",VLOOKUP(AV33,【記載例】シフト記号表!$D$6:$Z$47,23,FALSE))</f>
        <v>-</v>
      </c>
      <c r="AW35" s="208" t="str">
        <f>IF(AW33="","",VLOOKUP(AW33,【記載例】シフト記号表!$D$6:$Z$47,23,FALSE))</f>
        <v/>
      </c>
      <c r="AX35" s="209" t="str">
        <f>IF(AX33="","",VLOOKUP(AX33,【記載例】シフト記号表!$D$6:$Z$47,23,FALSE))</f>
        <v/>
      </c>
      <c r="AY35" s="209" t="str">
        <f>IF(AY33="","",VLOOKUP(AY33,【記載例】シフト記号表!$D$6:$Z$47,23,FALSE))</f>
        <v/>
      </c>
      <c r="AZ35" s="272">
        <f>IF($BC$3="４週",SUM(U35:AV35),IF($BC$3="暦月",SUM(U35:AY35),""))</f>
        <v>0</v>
      </c>
      <c r="BA35" s="273"/>
      <c r="BB35" s="274">
        <f>IF($BC$3="４週",AZ35/4,IF($BC$3="暦月",(AZ35/($BC$8/7)),""))</f>
        <v>0</v>
      </c>
      <c r="BC35" s="273"/>
      <c r="BD35" s="408">
        <v>45017</v>
      </c>
      <c r="BE35" s="409"/>
      <c r="BF35" s="409"/>
      <c r="BG35" s="409"/>
      <c r="BH35" s="410"/>
    </row>
    <row r="36" spans="2:60" ht="20.25" customHeight="1" x14ac:dyDescent="0.4">
      <c r="B36" s="125"/>
      <c r="C36" s="284" t="s">
        <v>85</v>
      </c>
      <c r="D36" s="285"/>
      <c r="E36" s="286"/>
      <c r="F36" s="120"/>
      <c r="G36" s="122"/>
      <c r="H36" s="293" t="s">
        <v>105</v>
      </c>
      <c r="I36" s="296" t="s">
        <v>106</v>
      </c>
      <c r="J36" s="297"/>
      <c r="K36" s="297"/>
      <c r="L36" s="298"/>
      <c r="M36" s="305" t="s">
        <v>124</v>
      </c>
      <c r="N36" s="306"/>
      <c r="O36" s="307"/>
      <c r="P36" s="21" t="s">
        <v>18</v>
      </c>
      <c r="Q36" s="28"/>
      <c r="R36" s="28"/>
      <c r="S36" s="16"/>
      <c r="T36" s="58"/>
      <c r="U36" s="211" t="s">
        <v>202</v>
      </c>
      <c r="V36" s="212"/>
      <c r="W36" s="212" t="s">
        <v>149</v>
      </c>
      <c r="X36" s="212"/>
      <c r="Y36" s="212" t="s">
        <v>158</v>
      </c>
      <c r="Z36" s="212" t="s">
        <v>159</v>
      </c>
      <c r="AA36" s="213" t="s">
        <v>203</v>
      </c>
      <c r="AB36" s="211"/>
      <c r="AC36" s="212" t="s">
        <v>158</v>
      </c>
      <c r="AD36" s="212" t="s">
        <v>159</v>
      </c>
      <c r="AE36" s="212" t="s">
        <v>203</v>
      </c>
      <c r="AF36" s="212"/>
      <c r="AG36" s="212" t="s">
        <v>158</v>
      </c>
      <c r="AH36" s="213" t="s">
        <v>159</v>
      </c>
      <c r="AI36" s="211"/>
      <c r="AJ36" s="212" t="s">
        <v>151</v>
      </c>
      <c r="AK36" s="212" t="s">
        <v>151</v>
      </c>
      <c r="AL36" s="212" t="s">
        <v>203</v>
      </c>
      <c r="AM36" s="212" t="s">
        <v>151</v>
      </c>
      <c r="AN36" s="212"/>
      <c r="AO36" s="213" t="s">
        <v>158</v>
      </c>
      <c r="AP36" s="211" t="s">
        <v>159</v>
      </c>
      <c r="AQ36" s="212" t="s">
        <v>203</v>
      </c>
      <c r="AR36" s="212" t="s">
        <v>151</v>
      </c>
      <c r="AS36" s="212"/>
      <c r="AT36" s="212" t="s">
        <v>151</v>
      </c>
      <c r="AU36" s="212" t="s">
        <v>203</v>
      </c>
      <c r="AV36" s="213"/>
      <c r="AW36" s="211"/>
      <c r="AX36" s="212"/>
      <c r="AY36" s="212"/>
      <c r="AZ36" s="314"/>
      <c r="BA36" s="268"/>
      <c r="BB36" s="267"/>
      <c r="BC36" s="268"/>
      <c r="BD36" s="275"/>
      <c r="BE36" s="276"/>
      <c r="BF36" s="276"/>
      <c r="BG36" s="276"/>
      <c r="BH36" s="277"/>
    </row>
    <row r="37" spans="2:60" ht="20.25" customHeight="1" x14ac:dyDescent="0.4">
      <c r="B37" s="121">
        <f>B34+1</f>
        <v>6</v>
      </c>
      <c r="C37" s="287"/>
      <c r="D37" s="288"/>
      <c r="E37" s="289"/>
      <c r="F37" s="120" t="str">
        <f>C36</f>
        <v>介護従業者</v>
      </c>
      <c r="G37" s="122"/>
      <c r="H37" s="294"/>
      <c r="I37" s="299"/>
      <c r="J37" s="300"/>
      <c r="K37" s="300"/>
      <c r="L37" s="301"/>
      <c r="M37" s="308"/>
      <c r="N37" s="309"/>
      <c r="O37" s="310"/>
      <c r="P37" s="23" t="s">
        <v>72</v>
      </c>
      <c r="Q37" s="24"/>
      <c r="R37" s="24"/>
      <c r="S37" s="19"/>
      <c r="T37" s="53"/>
      <c r="U37" s="205">
        <f>IF(U36="","",VLOOKUP(U36,【記載例】シフト記号表!$D$6:$X$47,21,FALSE))</f>
        <v>7.9999999999999982</v>
      </c>
      <c r="V37" s="206" t="str">
        <f>IF(V36="","",VLOOKUP(V36,【記載例】シフト記号表!$D$6:$X$47,21,FALSE))</f>
        <v/>
      </c>
      <c r="W37" s="206">
        <f>IF(W36="","",VLOOKUP(W36,【記載例】シフト記号表!$D$6:$X$47,21,FALSE))</f>
        <v>7.9999999999999982</v>
      </c>
      <c r="X37" s="206" t="str">
        <f>IF(X36="","",VLOOKUP(X36,【記載例】シフト記号表!$D$6:$X$47,21,FALSE))</f>
        <v/>
      </c>
      <c r="Y37" s="206">
        <f>IF(Y36="","",VLOOKUP(Y36,【記載例】シフト記号表!$D$6:$X$47,21,FALSE))</f>
        <v>3</v>
      </c>
      <c r="Z37" s="206">
        <f>IF(Z36="","",VLOOKUP(Z36,【記載例】シフト記号表!$D$6:$X$47,21,FALSE))</f>
        <v>3</v>
      </c>
      <c r="AA37" s="207">
        <f>IF(AA36="","",VLOOKUP(AA36,【記載例】シフト記号表!$D$6:$X$47,21,FALSE))</f>
        <v>8</v>
      </c>
      <c r="AB37" s="205" t="str">
        <f>IF(AB36="","",VLOOKUP(AB36,【記載例】シフト記号表!$D$6:$X$47,21,FALSE))</f>
        <v/>
      </c>
      <c r="AC37" s="206">
        <f>IF(AC36="","",VLOOKUP(AC36,【記載例】シフト記号表!$D$6:$X$47,21,FALSE))</f>
        <v>3</v>
      </c>
      <c r="AD37" s="206">
        <f>IF(AD36="","",VLOOKUP(AD36,【記載例】シフト記号表!$D$6:$X$47,21,FALSE))</f>
        <v>3</v>
      </c>
      <c r="AE37" s="206">
        <f>IF(AE36="","",VLOOKUP(AE36,【記載例】シフト記号表!$D$6:$X$47,21,FALSE))</f>
        <v>8</v>
      </c>
      <c r="AF37" s="206" t="str">
        <f>IF(AF36="","",VLOOKUP(AF36,【記載例】シフト記号表!$D$6:$X$47,21,FALSE))</f>
        <v/>
      </c>
      <c r="AG37" s="206">
        <f>IF(AG36="","",VLOOKUP(AG36,【記載例】シフト記号表!$D$6:$X$47,21,FALSE))</f>
        <v>3</v>
      </c>
      <c r="AH37" s="207">
        <f>IF(AH36="","",VLOOKUP(AH36,【記載例】シフト記号表!$D$6:$X$47,21,FALSE))</f>
        <v>3</v>
      </c>
      <c r="AI37" s="205" t="str">
        <f>IF(AI36="","",VLOOKUP(AI36,【記載例】シフト記号表!$D$6:$X$47,21,FALSE))</f>
        <v/>
      </c>
      <c r="AJ37" s="206">
        <f>IF(AJ36="","",VLOOKUP(AJ36,【記載例】シフト記号表!$D$6:$X$47,21,FALSE))</f>
        <v>8</v>
      </c>
      <c r="AK37" s="206">
        <f>IF(AK36="","",VLOOKUP(AK36,【記載例】シフト記号表!$D$6:$X$47,21,FALSE))</f>
        <v>8</v>
      </c>
      <c r="AL37" s="206">
        <f>IF(AL36="","",VLOOKUP(AL36,【記載例】シフト記号表!$D$6:$X$47,21,FALSE))</f>
        <v>8</v>
      </c>
      <c r="AM37" s="206">
        <f>IF(AM36="","",VLOOKUP(AM36,【記載例】シフト記号表!$D$6:$X$47,21,FALSE))</f>
        <v>8</v>
      </c>
      <c r="AN37" s="206" t="str">
        <f>IF(AN36="","",VLOOKUP(AN36,【記載例】シフト記号表!$D$6:$X$47,21,FALSE))</f>
        <v/>
      </c>
      <c r="AO37" s="207">
        <f>IF(AO36="","",VLOOKUP(AO36,【記載例】シフト記号表!$D$6:$X$47,21,FALSE))</f>
        <v>3</v>
      </c>
      <c r="AP37" s="205">
        <f>IF(AP36="","",VLOOKUP(AP36,【記載例】シフト記号表!$D$6:$X$47,21,FALSE))</f>
        <v>3</v>
      </c>
      <c r="AQ37" s="206">
        <f>IF(AQ36="","",VLOOKUP(AQ36,【記載例】シフト記号表!$D$6:$X$47,21,FALSE))</f>
        <v>8</v>
      </c>
      <c r="AR37" s="206">
        <f>IF(AR36="","",VLOOKUP(AR36,【記載例】シフト記号表!$D$6:$X$47,21,FALSE))</f>
        <v>8</v>
      </c>
      <c r="AS37" s="206" t="str">
        <f>IF(AS36="","",VLOOKUP(AS36,【記載例】シフト記号表!$D$6:$X$47,21,FALSE))</f>
        <v/>
      </c>
      <c r="AT37" s="206">
        <f>IF(AT36="","",VLOOKUP(AT36,【記載例】シフト記号表!$D$6:$X$47,21,FALSE))</f>
        <v>8</v>
      </c>
      <c r="AU37" s="206">
        <f>IF(AU36="","",VLOOKUP(AU36,【記載例】シフト記号表!$D$6:$X$47,21,FALSE))</f>
        <v>8</v>
      </c>
      <c r="AV37" s="207" t="str">
        <f>IF(AV36="","",VLOOKUP(AV36,【記載例】シフト記号表!$D$6:$X$47,21,FALSE))</f>
        <v/>
      </c>
      <c r="AW37" s="205" t="str">
        <f>IF(AW36="","",VLOOKUP(AW36,【記載例】シフト記号表!$D$6:$X$47,21,FALSE))</f>
        <v/>
      </c>
      <c r="AX37" s="206" t="str">
        <f>IF(AX36="","",VLOOKUP(AX36,【記載例】シフト記号表!$D$6:$X$47,21,FALSE))</f>
        <v/>
      </c>
      <c r="AY37" s="206" t="str">
        <f>IF(AY36="","",VLOOKUP(AY36,【記載例】シフト記号表!$D$6:$X$47,21,FALSE))</f>
        <v/>
      </c>
      <c r="AZ37" s="269">
        <f>IF($BC$3="４週",SUM(U37:AV37),IF($BC$3="暦月",SUM(U37:AY37),""))</f>
        <v>120</v>
      </c>
      <c r="BA37" s="270"/>
      <c r="BB37" s="271">
        <f>IF($BC$3="４週",AZ37/4,IF($BC$3="暦月",(AZ37/($BC$8/7)),""))</f>
        <v>28</v>
      </c>
      <c r="BC37" s="270"/>
      <c r="BD37" s="278"/>
      <c r="BE37" s="279"/>
      <c r="BF37" s="279"/>
      <c r="BG37" s="279"/>
      <c r="BH37" s="280"/>
    </row>
    <row r="38" spans="2:60" ht="20.25" customHeight="1" x14ac:dyDescent="0.4">
      <c r="B38" s="123"/>
      <c r="C38" s="315"/>
      <c r="D38" s="316"/>
      <c r="E38" s="317"/>
      <c r="F38" s="166"/>
      <c r="G38" s="124" t="str">
        <f>C36</f>
        <v>介護従業者</v>
      </c>
      <c r="H38" s="318"/>
      <c r="I38" s="319"/>
      <c r="J38" s="320"/>
      <c r="K38" s="320"/>
      <c r="L38" s="321"/>
      <c r="M38" s="322"/>
      <c r="N38" s="323"/>
      <c r="O38" s="324"/>
      <c r="P38" s="25" t="s">
        <v>73</v>
      </c>
      <c r="Q38" s="29"/>
      <c r="R38" s="29"/>
      <c r="S38" s="17"/>
      <c r="T38" s="54"/>
      <c r="U38" s="208" t="str">
        <f>IF(U36="","",VLOOKUP(U36,【記載例】シフト記号表!$D$6:$Z$47,23,FALSE))</f>
        <v>-</v>
      </c>
      <c r="V38" s="209" t="str">
        <f>IF(V36="","",VLOOKUP(V36,【記載例】シフト記号表!$D$6:$Z$47,23,FALSE))</f>
        <v/>
      </c>
      <c r="W38" s="209" t="str">
        <f>IF(W36="","",VLOOKUP(W36,【記載例】シフト記号表!$D$6:$Z$47,23,FALSE))</f>
        <v>-</v>
      </c>
      <c r="X38" s="209" t="str">
        <f>IF(X36="","",VLOOKUP(X36,【記載例】シフト記号表!$D$6:$Z$47,23,FALSE))</f>
        <v/>
      </c>
      <c r="Y38" s="209">
        <f>IF(Y36="","",VLOOKUP(Y36,【記載例】シフト記号表!$D$6:$Z$47,23,FALSE))</f>
        <v>3.9999999999999991</v>
      </c>
      <c r="Z38" s="209">
        <f>IF(Z36="","",VLOOKUP(Z36,【記載例】シフト記号表!$D$6:$Z$47,23,FALSE))</f>
        <v>6</v>
      </c>
      <c r="AA38" s="210" t="str">
        <f>IF(AA36="","",VLOOKUP(AA36,【記載例】シフト記号表!$D$6:$Z$47,23,FALSE))</f>
        <v>-</v>
      </c>
      <c r="AB38" s="208" t="str">
        <f>IF(AB36="","",VLOOKUP(AB36,【記載例】シフト記号表!$D$6:$Z$47,23,FALSE))</f>
        <v/>
      </c>
      <c r="AC38" s="209">
        <f>IF(AC36="","",VLOOKUP(AC36,【記載例】シフト記号表!$D$6:$Z$47,23,FALSE))</f>
        <v>3.9999999999999991</v>
      </c>
      <c r="AD38" s="209">
        <f>IF(AD36="","",VLOOKUP(AD36,【記載例】シフト記号表!$D$6:$Z$47,23,FALSE))</f>
        <v>6</v>
      </c>
      <c r="AE38" s="209" t="str">
        <f>IF(AE36="","",VLOOKUP(AE36,【記載例】シフト記号表!$D$6:$Z$47,23,FALSE))</f>
        <v>-</v>
      </c>
      <c r="AF38" s="209" t="str">
        <f>IF(AF36="","",VLOOKUP(AF36,【記載例】シフト記号表!$D$6:$Z$47,23,FALSE))</f>
        <v/>
      </c>
      <c r="AG38" s="209">
        <f>IF(AG36="","",VLOOKUP(AG36,【記載例】シフト記号表!$D$6:$Z$47,23,FALSE))</f>
        <v>3.9999999999999991</v>
      </c>
      <c r="AH38" s="210">
        <f>IF(AH36="","",VLOOKUP(AH36,【記載例】シフト記号表!$D$6:$Z$47,23,FALSE))</f>
        <v>6</v>
      </c>
      <c r="AI38" s="208" t="str">
        <f>IF(AI36="","",VLOOKUP(AI36,【記載例】シフト記号表!$D$6:$Z$47,23,FALSE))</f>
        <v/>
      </c>
      <c r="AJ38" s="209" t="str">
        <f>IF(AJ36="","",VLOOKUP(AJ36,【記載例】シフト記号表!$D$6:$Z$47,23,FALSE))</f>
        <v>-</v>
      </c>
      <c r="AK38" s="209" t="str">
        <f>IF(AK36="","",VLOOKUP(AK36,【記載例】シフト記号表!$D$6:$Z$47,23,FALSE))</f>
        <v>-</v>
      </c>
      <c r="AL38" s="209" t="str">
        <f>IF(AL36="","",VLOOKUP(AL36,【記載例】シフト記号表!$D$6:$Z$47,23,FALSE))</f>
        <v>-</v>
      </c>
      <c r="AM38" s="209" t="str">
        <f>IF(AM36="","",VLOOKUP(AM36,【記載例】シフト記号表!$D$6:$Z$47,23,FALSE))</f>
        <v>-</v>
      </c>
      <c r="AN38" s="209" t="str">
        <f>IF(AN36="","",VLOOKUP(AN36,【記載例】シフト記号表!$D$6:$Z$47,23,FALSE))</f>
        <v/>
      </c>
      <c r="AO38" s="210">
        <f>IF(AO36="","",VLOOKUP(AO36,【記載例】シフト記号表!$D$6:$Z$47,23,FALSE))</f>
        <v>3.9999999999999991</v>
      </c>
      <c r="AP38" s="208">
        <f>IF(AP36="","",VLOOKUP(AP36,【記載例】シフト記号表!$D$6:$Z$47,23,FALSE))</f>
        <v>6</v>
      </c>
      <c r="AQ38" s="209" t="str">
        <f>IF(AQ36="","",VLOOKUP(AQ36,【記載例】シフト記号表!$D$6:$Z$47,23,FALSE))</f>
        <v>-</v>
      </c>
      <c r="AR38" s="209" t="str">
        <f>IF(AR36="","",VLOOKUP(AR36,【記載例】シフト記号表!$D$6:$Z$47,23,FALSE))</f>
        <v>-</v>
      </c>
      <c r="AS38" s="209" t="str">
        <f>IF(AS36="","",VLOOKUP(AS36,【記載例】シフト記号表!$D$6:$Z$47,23,FALSE))</f>
        <v/>
      </c>
      <c r="AT38" s="209" t="str">
        <f>IF(AT36="","",VLOOKUP(AT36,【記載例】シフト記号表!$D$6:$Z$47,23,FALSE))</f>
        <v>-</v>
      </c>
      <c r="AU38" s="209" t="str">
        <f>IF(AU36="","",VLOOKUP(AU36,【記載例】シフト記号表!$D$6:$Z$47,23,FALSE))</f>
        <v>-</v>
      </c>
      <c r="AV38" s="210" t="str">
        <f>IF(AV36="","",VLOOKUP(AV36,【記載例】シフト記号表!$D$6:$Z$47,23,FALSE))</f>
        <v/>
      </c>
      <c r="AW38" s="208" t="str">
        <f>IF(AW36="","",VLOOKUP(AW36,【記載例】シフト記号表!$D$6:$Z$47,23,FALSE))</f>
        <v/>
      </c>
      <c r="AX38" s="209" t="str">
        <f>IF(AX36="","",VLOOKUP(AX36,【記載例】シフト記号表!$D$6:$Z$47,23,FALSE))</f>
        <v/>
      </c>
      <c r="AY38" s="209" t="str">
        <f>IF(AY36="","",VLOOKUP(AY36,【記載例】シフト記号表!$D$6:$Z$47,23,FALSE))</f>
        <v/>
      </c>
      <c r="AZ38" s="272">
        <f>IF($BC$3="４週",SUM(U38:AV38),IF($BC$3="暦月",SUM(U38:AY38),""))</f>
        <v>40</v>
      </c>
      <c r="BA38" s="273"/>
      <c r="BB38" s="274">
        <f>IF($BC$3="４週",AZ38/4,IF($BC$3="暦月",(AZ38/($BC$8/7)),""))</f>
        <v>9.3333333333333339</v>
      </c>
      <c r="BC38" s="273"/>
      <c r="BD38" s="408">
        <v>45017</v>
      </c>
      <c r="BE38" s="409"/>
      <c r="BF38" s="409"/>
      <c r="BG38" s="409"/>
      <c r="BH38" s="410"/>
    </row>
    <row r="39" spans="2:60" ht="20.25" customHeight="1" x14ac:dyDescent="0.4">
      <c r="B39" s="125"/>
      <c r="C39" s="284" t="s">
        <v>85</v>
      </c>
      <c r="D39" s="285"/>
      <c r="E39" s="286"/>
      <c r="F39" s="120"/>
      <c r="G39" s="122"/>
      <c r="H39" s="293" t="s">
        <v>105</v>
      </c>
      <c r="I39" s="296" t="s">
        <v>106</v>
      </c>
      <c r="J39" s="297"/>
      <c r="K39" s="297"/>
      <c r="L39" s="298"/>
      <c r="M39" s="305" t="s">
        <v>125</v>
      </c>
      <c r="N39" s="306"/>
      <c r="O39" s="307"/>
      <c r="P39" s="21" t="s">
        <v>18</v>
      </c>
      <c r="Q39" s="27"/>
      <c r="R39" s="27"/>
      <c r="S39" s="15"/>
      <c r="T39" s="55"/>
      <c r="U39" s="211"/>
      <c r="V39" s="212" t="s">
        <v>149</v>
      </c>
      <c r="W39" s="212" t="s">
        <v>158</v>
      </c>
      <c r="X39" s="212" t="s">
        <v>159</v>
      </c>
      <c r="Y39" s="212" t="s">
        <v>202</v>
      </c>
      <c r="Z39" s="212"/>
      <c r="AA39" s="213" t="s">
        <v>149</v>
      </c>
      <c r="AB39" s="211" t="s">
        <v>203</v>
      </c>
      <c r="AC39" s="212" t="s">
        <v>203</v>
      </c>
      <c r="AD39" s="212"/>
      <c r="AE39" s="212"/>
      <c r="AF39" s="212" t="s">
        <v>158</v>
      </c>
      <c r="AG39" s="212" t="s">
        <v>159</v>
      </c>
      <c r="AH39" s="213" t="s">
        <v>203</v>
      </c>
      <c r="AI39" s="211" t="s">
        <v>202</v>
      </c>
      <c r="AJ39" s="212"/>
      <c r="AK39" s="212" t="s">
        <v>158</v>
      </c>
      <c r="AL39" s="212" t="s">
        <v>159</v>
      </c>
      <c r="AM39" s="212"/>
      <c r="AN39" s="212" t="s">
        <v>149</v>
      </c>
      <c r="AO39" s="213" t="s">
        <v>149</v>
      </c>
      <c r="AP39" s="211" t="s">
        <v>151</v>
      </c>
      <c r="AQ39" s="212"/>
      <c r="AR39" s="212" t="s">
        <v>149</v>
      </c>
      <c r="AS39" s="212" t="s">
        <v>150</v>
      </c>
      <c r="AT39" s="212" t="s">
        <v>158</v>
      </c>
      <c r="AU39" s="212" t="s">
        <v>159</v>
      </c>
      <c r="AV39" s="213"/>
      <c r="AW39" s="211"/>
      <c r="AX39" s="212"/>
      <c r="AY39" s="212"/>
      <c r="AZ39" s="314"/>
      <c r="BA39" s="268"/>
      <c r="BB39" s="267"/>
      <c r="BC39" s="268"/>
      <c r="BD39" s="275"/>
      <c r="BE39" s="276"/>
      <c r="BF39" s="276"/>
      <c r="BG39" s="276"/>
      <c r="BH39" s="277"/>
    </row>
    <row r="40" spans="2:60" ht="20.25" customHeight="1" x14ac:dyDescent="0.4">
      <c r="B40" s="121">
        <f>B37+1</f>
        <v>7</v>
      </c>
      <c r="C40" s="287"/>
      <c r="D40" s="288"/>
      <c r="E40" s="289"/>
      <c r="F40" s="120" t="str">
        <f>C39</f>
        <v>介護従業者</v>
      </c>
      <c r="G40" s="122"/>
      <c r="H40" s="294"/>
      <c r="I40" s="299"/>
      <c r="J40" s="300"/>
      <c r="K40" s="300"/>
      <c r="L40" s="301"/>
      <c r="M40" s="308"/>
      <c r="N40" s="309"/>
      <c r="O40" s="310"/>
      <c r="P40" s="23" t="s">
        <v>72</v>
      </c>
      <c r="Q40" s="24"/>
      <c r="R40" s="24"/>
      <c r="S40" s="19"/>
      <c r="T40" s="53"/>
      <c r="U40" s="205" t="str">
        <f>IF(U39="","",VLOOKUP(U39,【記載例】シフト記号表!$D$6:$X$47,21,FALSE))</f>
        <v/>
      </c>
      <c r="V40" s="206">
        <f>IF(V39="","",VLOOKUP(V39,【記載例】シフト記号表!$D$6:$X$47,21,FALSE))</f>
        <v>7.9999999999999982</v>
      </c>
      <c r="W40" s="206">
        <f>IF(W39="","",VLOOKUP(W39,【記載例】シフト記号表!$D$6:$X$47,21,FALSE))</f>
        <v>3</v>
      </c>
      <c r="X40" s="206">
        <f>IF(X39="","",VLOOKUP(X39,【記載例】シフト記号表!$D$6:$X$47,21,FALSE))</f>
        <v>3</v>
      </c>
      <c r="Y40" s="206">
        <f>IF(Y39="","",VLOOKUP(Y39,【記載例】シフト記号表!$D$6:$X$47,21,FALSE))</f>
        <v>7.9999999999999982</v>
      </c>
      <c r="Z40" s="206" t="str">
        <f>IF(Z39="","",VLOOKUP(Z39,【記載例】シフト記号表!$D$6:$X$47,21,FALSE))</f>
        <v/>
      </c>
      <c r="AA40" s="207">
        <f>IF(AA39="","",VLOOKUP(AA39,【記載例】シフト記号表!$D$6:$X$47,21,FALSE))</f>
        <v>7.9999999999999982</v>
      </c>
      <c r="AB40" s="205">
        <f>IF(AB39="","",VLOOKUP(AB39,【記載例】シフト記号表!$D$6:$X$47,21,FALSE))</f>
        <v>8</v>
      </c>
      <c r="AC40" s="206">
        <f>IF(AC39="","",VLOOKUP(AC39,【記載例】シフト記号表!$D$6:$X$47,21,FALSE))</f>
        <v>8</v>
      </c>
      <c r="AD40" s="206" t="str">
        <f>IF(AD39="","",VLOOKUP(AD39,【記載例】シフト記号表!$D$6:$X$47,21,FALSE))</f>
        <v/>
      </c>
      <c r="AE40" s="206" t="str">
        <f>IF(AE39="","",VLOOKUP(AE39,【記載例】シフト記号表!$D$6:$X$47,21,FALSE))</f>
        <v/>
      </c>
      <c r="AF40" s="206">
        <f>IF(AF39="","",VLOOKUP(AF39,【記載例】シフト記号表!$D$6:$X$47,21,FALSE))</f>
        <v>3</v>
      </c>
      <c r="AG40" s="206">
        <f>IF(AG39="","",VLOOKUP(AG39,【記載例】シフト記号表!$D$6:$X$47,21,FALSE))</f>
        <v>3</v>
      </c>
      <c r="AH40" s="207">
        <f>IF(AH39="","",VLOOKUP(AH39,【記載例】シフト記号表!$D$6:$X$47,21,FALSE))</f>
        <v>8</v>
      </c>
      <c r="AI40" s="205">
        <f>IF(AI39="","",VLOOKUP(AI39,【記載例】シフト記号表!$D$6:$X$47,21,FALSE))</f>
        <v>7.9999999999999982</v>
      </c>
      <c r="AJ40" s="206" t="str">
        <f>IF(AJ39="","",VLOOKUP(AJ39,【記載例】シフト記号表!$D$6:$X$47,21,FALSE))</f>
        <v/>
      </c>
      <c r="AK40" s="206">
        <f>IF(AK39="","",VLOOKUP(AK39,【記載例】シフト記号表!$D$6:$X$47,21,FALSE))</f>
        <v>3</v>
      </c>
      <c r="AL40" s="206">
        <f>IF(AL39="","",VLOOKUP(AL39,【記載例】シフト記号表!$D$6:$X$47,21,FALSE))</f>
        <v>3</v>
      </c>
      <c r="AM40" s="206" t="str">
        <f>IF(AM39="","",VLOOKUP(AM39,【記載例】シフト記号表!$D$6:$X$47,21,FALSE))</f>
        <v/>
      </c>
      <c r="AN40" s="206">
        <f>IF(AN39="","",VLOOKUP(AN39,【記載例】シフト記号表!$D$6:$X$47,21,FALSE))</f>
        <v>7.9999999999999982</v>
      </c>
      <c r="AO40" s="207">
        <f>IF(AO39="","",VLOOKUP(AO39,【記載例】シフト記号表!$D$6:$X$47,21,FALSE))</f>
        <v>7.9999999999999982</v>
      </c>
      <c r="AP40" s="205">
        <f>IF(AP39="","",VLOOKUP(AP39,【記載例】シフト記号表!$D$6:$X$47,21,FALSE))</f>
        <v>8</v>
      </c>
      <c r="AQ40" s="206" t="str">
        <f>IF(AQ39="","",VLOOKUP(AQ39,【記載例】シフト記号表!$D$6:$X$47,21,FALSE))</f>
        <v/>
      </c>
      <c r="AR40" s="206">
        <f>IF(AR39="","",VLOOKUP(AR39,【記載例】シフト記号表!$D$6:$X$47,21,FALSE))</f>
        <v>7.9999999999999982</v>
      </c>
      <c r="AS40" s="206">
        <f>IF(AS39="","",VLOOKUP(AS39,【記載例】シフト記号表!$D$6:$X$47,21,FALSE))</f>
        <v>8</v>
      </c>
      <c r="AT40" s="206">
        <f>IF(AT39="","",VLOOKUP(AT39,【記載例】シフト記号表!$D$6:$X$47,21,FALSE))</f>
        <v>3</v>
      </c>
      <c r="AU40" s="206">
        <f>IF(AU39="","",VLOOKUP(AU39,【記載例】シフト記号表!$D$6:$X$47,21,FALSE))</f>
        <v>3</v>
      </c>
      <c r="AV40" s="207" t="str">
        <f>IF(AV39="","",VLOOKUP(AV39,【記載例】シフト記号表!$D$6:$X$47,21,FALSE))</f>
        <v/>
      </c>
      <c r="AW40" s="205" t="str">
        <f>IF(AW39="","",VLOOKUP(AW39,【記載例】シフト記号表!$D$6:$X$47,21,FALSE))</f>
        <v/>
      </c>
      <c r="AX40" s="206" t="str">
        <f>IF(AX39="","",VLOOKUP(AX39,【記載例】シフト記号表!$D$6:$X$47,21,FALSE))</f>
        <v/>
      </c>
      <c r="AY40" s="206" t="str">
        <f>IF(AY39="","",VLOOKUP(AY39,【記載例】シフト記号表!$D$6:$X$47,21,FALSE))</f>
        <v/>
      </c>
      <c r="AZ40" s="269">
        <f>IF($BC$3="４週",SUM(U40:AV40),IF($BC$3="暦月",SUM(U40:AY40),""))</f>
        <v>119.99999999999999</v>
      </c>
      <c r="BA40" s="270"/>
      <c r="BB40" s="271">
        <f>IF($BC$3="４週",AZ40/4,IF($BC$3="暦月",(AZ40/($BC$8/7)),""))</f>
        <v>27.999999999999996</v>
      </c>
      <c r="BC40" s="270"/>
      <c r="BD40" s="278"/>
      <c r="BE40" s="279"/>
      <c r="BF40" s="279"/>
      <c r="BG40" s="279"/>
      <c r="BH40" s="280"/>
    </row>
    <row r="41" spans="2:60" ht="20.25" customHeight="1" x14ac:dyDescent="0.4">
      <c r="B41" s="123"/>
      <c r="C41" s="315"/>
      <c r="D41" s="316"/>
      <c r="E41" s="317"/>
      <c r="F41" s="166"/>
      <c r="G41" s="124" t="str">
        <f>C39</f>
        <v>介護従業者</v>
      </c>
      <c r="H41" s="318"/>
      <c r="I41" s="319"/>
      <c r="J41" s="320"/>
      <c r="K41" s="320"/>
      <c r="L41" s="321"/>
      <c r="M41" s="322"/>
      <c r="N41" s="323"/>
      <c r="O41" s="324"/>
      <c r="P41" s="25" t="s">
        <v>73</v>
      </c>
      <c r="Q41" s="28"/>
      <c r="R41" s="28"/>
      <c r="S41" s="16"/>
      <c r="T41" s="56"/>
      <c r="U41" s="208" t="str">
        <f>IF(U39="","",VLOOKUP(U39,【記載例】シフト記号表!$D$6:$Z$47,23,FALSE))</f>
        <v/>
      </c>
      <c r="V41" s="209" t="str">
        <f>IF(V39="","",VLOOKUP(V39,【記載例】シフト記号表!$D$6:$Z$47,23,FALSE))</f>
        <v>-</v>
      </c>
      <c r="W41" s="209">
        <f>IF(W39="","",VLOOKUP(W39,【記載例】シフト記号表!$D$6:$Z$47,23,FALSE))</f>
        <v>3.9999999999999991</v>
      </c>
      <c r="X41" s="209">
        <f>IF(X39="","",VLOOKUP(X39,【記載例】シフト記号表!$D$6:$Z$47,23,FALSE))</f>
        <v>6</v>
      </c>
      <c r="Y41" s="209" t="str">
        <f>IF(Y39="","",VLOOKUP(Y39,【記載例】シフト記号表!$D$6:$Z$47,23,FALSE))</f>
        <v>-</v>
      </c>
      <c r="Z41" s="209" t="str">
        <f>IF(Z39="","",VLOOKUP(Z39,【記載例】シフト記号表!$D$6:$Z$47,23,FALSE))</f>
        <v/>
      </c>
      <c r="AA41" s="210" t="str">
        <f>IF(AA39="","",VLOOKUP(AA39,【記載例】シフト記号表!$D$6:$Z$47,23,FALSE))</f>
        <v>-</v>
      </c>
      <c r="AB41" s="208" t="str">
        <f>IF(AB39="","",VLOOKUP(AB39,【記載例】シフト記号表!$D$6:$Z$47,23,FALSE))</f>
        <v>-</v>
      </c>
      <c r="AC41" s="209" t="str">
        <f>IF(AC39="","",VLOOKUP(AC39,【記載例】シフト記号表!$D$6:$Z$47,23,FALSE))</f>
        <v>-</v>
      </c>
      <c r="AD41" s="209" t="str">
        <f>IF(AD39="","",VLOOKUP(AD39,【記載例】シフト記号表!$D$6:$Z$47,23,FALSE))</f>
        <v/>
      </c>
      <c r="AE41" s="209" t="str">
        <f>IF(AE39="","",VLOOKUP(AE39,【記載例】シフト記号表!$D$6:$Z$47,23,FALSE))</f>
        <v/>
      </c>
      <c r="AF41" s="209">
        <f>IF(AF39="","",VLOOKUP(AF39,【記載例】シフト記号表!$D$6:$Z$47,23,FALSE))</f>
        <v>3.9999999999999991</v>
      </c>
      <c r="AG41" s="209">
        <f>IF(AG39="","",VLOOKUP(AG39,【記載例】シフト記号表!$D$6:$Z$47,23,FALSE))</f>
        <v>6</v>
      </c>
      <c r="AH41" s="210" t="str">
        <f>IF(AH39="","",VLOOKUP(AH39,【記載例】シフト記号表!$D$6:$Z$47,23,FALSE))</f>
        <v>-</v>
      </c>
      <c r="AI41" s="208" t="str">
        <f>IF(AI39="","",VLOOKUP(AI39,【記載例】シフト記号表!$D$6:$Z$47,23,FALSE))</f>
        <v>-</v>
      </c>
      <c r="AJ41" s="209" t="str">
        <f>IF(AJ39="","",VLOOKUP(AJ39,【記載例】シフト記号表!$D$6:$Z$47,23,FALSE))</f>
        <v/>
      </c>
      <c r="AK41" s="209">
        <f>IF(AK39="","",VLOOKUP(AK39,【記載例】シフト記号表!$D$6:$Z$47,23,FALSE))</f>
        <v>3.9999999999999991</v>
      </c>
      <c r="AL41" s="209">
        <f>IF(AL39="","",VLOOKUP(AL39,【記載例】シフト記号表!$D$6:$Z$47,23,FALSE))</f>
        <v>6</v>
      </c>
      <c r="AM41" s="209" t="str">
        <f>IF(AM39="","",VLOOKUP(AM39,【記載例】シフト記号表!$D$6:$Z$47,23,FALSE))</f>
        <v/>
      </c>
      <c r="AN41" s="209" t="str">
        <f>IF(AN39="","",VLOOKUP(AN39,【記載例】シフト記号表!$D$6:$Z$47,23,FALSE))</f>
        <v>-</v>
      </c>
      <c r="AO41" s="210" t="str">
        <f>IF(AO39="","",VLOOKUP(AO39,【記載例】シフト記号表!$D$6:$Z$47,23,FALSE))</f>
        <v>-</v>
      </c>
      <c r="AP41" s="208" t="str">
        <f>IF(AP39="","",VLOOKUP(AP39,【記載例】シフト記号表!$D$6:$Z$47,23,FALSE))</f>
        <v>-</v>
      </c>
      <c r="AQ41" s="209" t="str">
        <f>IF(AQ39="","",VLOOKUP(AQ39,【記載例】シフト記号表!$D$6:$Z$47,23,FALSE))</f>
        <v/>
      </c>
      <c r="AR41" s="209" t="str">
        <f>IF(AR39="","",VLOOKUP(AR39,【記載例】シフト記号表!$D$6:$Z$47,23,FALSE))</f>
        <v>-</v>
      </c>
      <c r="AS41" s="209" t="str">
        <f>IF(AS39="","",VLOOKUP(AS39,【記載例】シフト記号表!$D$6:$Z$47,23,FALSE))</f>
        <v>-</v>
      </c>
      <c r="AT41" s="209">
        <f>IF(AT39="","",VLOOKUP(AT39,【記載例】シフト記号表!$D$6:$Z$47,23,FALSE))</f>
        <v>3.9999999999999991</v>
      </c>
      <c r="AU41" s="209">
        <f>IF(AU39="","",VLOOKUP(AU39,【記載例】シフト記号表!$D$6:$Z$47,23,FALSE))</f>
        <v>6</v>
      </c>
      <c r="AV41" s="210" t="str">
        <f>IF(AV39="","",VLOOKUP(AV39,【記載例】シフト記号表!$D$6:$Z$47,23,FALSE))</f>
        <v/>
      </c>
      <c r="AW41" s="208" t="str">
        <f>IF(AW39="","",VLOOKUP(AW39,【記載例】シフト記号表!$D$6:$Z$47,23,FALSE))</f>
        <v/>
      </c>
      <c r="AX41" s="209" t="str">
        <f>IF(AX39="","",VLOOKUP(AX39,【記載例】シフト記号表!$D$6:$Z$47,23,FALSE))</f>
        <v/>
      </c>
      <c r="AY41" s="209" t="str">
        <f>IF(AY39="","",VLOOKUP(AY39,【記載例】シフト記号表!$D$6:$Z$47,23,FALSE))</f>
        <v/>
      </c>
      <c r="AZ41" s="272">
        <f>IF($BC$3="４週",SUM(U41:AV41),IF($BC$3="暦月",SUM(U41:AY41),""))</f>
        <v>40</v>
      </c>
      <c r="BA41" s="273"/>
      <c r="BB41" s="274">
        <f>IF($BC$3="４週",AZ41/4,IF($BC$3="暦月",(AZ41/($BC$8/7)),""))</f>
        <v>9.3333333333333339</v>
      </c>
      <c r="BC41" s="273"/>
      <c r="BD41" s="408">
        <v>45017</v>
      </c>
      <c r="BE41" s="409"/>
      <c r="BF41" s="409"/>
      <c r="BG41" s="409"/>
      <c r="BH41" s="410"/>
    </row>
    <row r="42" spans="2:60" ht="20.25" customHeight="1" x14ac:dyDescent="0.4">
      <c r="B42" s="125"/>
      <c r="C42" s="284" t="s">
        <v>85</v>
      </c>
      <c r="D42" s="285"/>
      <c r="E42" s="286"/>
      <c r="F42" s="120"/>
      <c r="G42" s="122"/>
      <c r="H42" s="293" t="s">
        <v>105</v>
      </c>
      <c r="I42" s="296" t="s">
        <v>80</v>
      </c>
      <c r="J42" s="297"/>
      <c r="K42" s="297"/>
      <c r="L42" s="298"/>
      <c r="M42" s="305" t="s">
        <v>126</v>
      </c>
      <c r="N42" s="306"/>
      <c r="O42" s="307"/>
      <c r="P42" s="21" t="s">
        <v>18</v>
      </c>
      <c r="Q42" s="27"/>
      <c r="R42" s="27"/>
      <c r="S42" s="15"/>
      <c r="T42" s="55"/>
      <c r="U42" s="211" t="s">
        <v>149</v>
      </c>
      <c r="V42" s="212"/>
      <c r="W42" s="212" t="s">
        <v>150</v>
      </c>
      <c r="X42" s="212" t="s">
        <v>158</v>
      </c>
      <c r="Y42" s="212" t="s">
        <v>159</v>
      </c>
      <c r="Z42" s="212" t="s">
        <v>202</v>
      </c>
      <c r="AA42" s="213"/>
      <c r="AB42" s="211" t="s">
        <v>149</v>
      </c>
      <c r="AC42" s="212"/>
      <c r="AD42" s="212" t="s">
        <v>151</v>
      </c>
      <c r="AE42" s="212" t="s">
        <v>158</v>
      </c>
      <c r="AF42" s="212" t="s">
        <v>159</v>
      </c>
      <c r="AG42" s="212"/>
      <c r="AH42" s="213" t="s">
        <v>149</v>
      </c>
      <c r="AI42" s="211" t="s">
        <v>158</v>
      </c>
      <c r="AJ42" s="212" t="s">
        <v>159</v>
      </c>
      <c r="AK42" s="212"/>
      <c r="AL42" s="212" t="s">
        <v>149</v>
      </c>
      <c r="AM42" s="212" t="s">
        <v>149</v>
      </c>
      <c r="AN42" s="212" t="s">
        <v>203</v>
      </c>
      <c r="AO42" s="213"/>
      <c r="AP42" s="211" t="s">
        <v>158</v>
      </c>
      <c r="AQ42" s="212" t="s">
        <v>159</v>
      </c>
      <c r="AR42" s="212"/>
      <c r="AS42" s="212" t="s">
        <v>149</v>
      </c>
      <c r="AT42" s="212"/>
      <c r="AU42" s="212" t="s">
        <v>158</v>
      </c>
      <c r="AV42" s="213" t="s">
        <v>159</v>
      </c>
      <c r="AW42" s="211"/>
      <c r="AX42" s="212"/>
      <c r="AY42" s="212"/>
      <c r="AZ42" s="314"/>
      <c r="BA42" s="268"/>
      <c r="BB42" s="267"/>
      <c r="BC42" s="268"/>
      <c r="BD42" s="275"/>
      <c r="BE42" s="276"/>
      <c r="BF42" s="276"/>
      <c r="BG42" s="276"/>
      <c r="BH42" s="277"/>
    </row>
    <row r="43" spans="2:60" ht="20.25" customHeight="1" x14ac:dyDescent="0.4">
      <c r="B43" s="121">
        <f>B40+1</f>
        <v>8</v>
      </c>
      <c r="C43" s="287"/>
      <c r="D43" s="288"/>
      <c r="E43" s="289"/>
      <c r="F43" s="120" t="str">
        <f>C42</f>
        <v>介護従業者</v>
      </c>
      <c r="G43" s="122"/>
      <c r="H43" s="294"/>
      <c r="I43" s="299"/>
      <c r="J43" s="300"/>
      <c r="K43" s="300"/>
      <c r="L43" s="301"/>
      <c r="M43" s="308"/>
      <c r="N43" s="309"/>
      <c r="O43" s="310"/>
      <c r="P43" s="23" t="s">
        <v>72</v>
      </c>
      <c r="Q43" s="24"/>
      <c r="R43" s="24"/>
      <c r="S43" s="19"/>
      <c r="T43" s="53"/>
      <c r="U43" s="205">
        <f>IF(U42="","",VLOOKUP(U42,【記載例】シフト記号表!$D$6:$X$47,21,FALSE))</f>
        <v>7.9999999999999982</v>
      </c>
      <c r="V43" s="206" t="str">
        <f>IF(V42="","",VLOOKUP(V42,【記載例】シフト記号表!$D$6:$X$47,21,FALSE))</f>
        <v/>
      </c>
      <c r="W43" s="206">
        <f>IF(W42="","",VLOOKUP(W42,【記載例】シフト記号表!$D$6:$X$47,21,FALSE))</f>
        <v>8</v>
      </c>
      <c r="X43" s="206">
        <f>IF(X42="","",VLOOKUP(X42,【記載例】シフト記号表!$D$6:$X$47,21,FALSE))</f>
        <v>3</v>
      </c>
      <c r="Y43" s="206">
        <f>IF(Y42="","",VLOOKUP(Y42,【記載例】シフト記号表!$D$6:$X$47,21,FALSE))</f>
        <v>3</v>
      </c>
      <c r="Z43" s="206">
        <f>IF(Z42="","",VLOOKUP(Z42,【記載例】シフト記号表!$D$6:$X$47,21,FALSE))</f>
        <v>7.9999999999999982</v>
      </c>
      <c r="AA43" s="207" t="str">
        <f>IF(AA42="","",VLOOKUP(AA42,【記載例】シフト記号表!$D$6:$X$47,21,FALSE))</f>
        <v/>
      </c>
      <c r="AB43" s="205">
        <f>IF(AB42="","",VLOOKUP(AB42,【記載例】シフト記号表!$D$6:$X$47,21,FALSE))</f>
        <v>7.9999999999999982</v>
      </c>
      <c r="AC43" s="206" t="str">
        <f>IF(AC42="","",VLOOKUP(AC42,【記載例】シフト記号表!$D$6:$X$47,21,FALSE))</f>
        <v/>
      </c>
      <c r="AD43" s="206">
        <f>IF(AD42="","",VLOOKUP(AD42,【記載例】シフト記号表!$D$6:$X$47,21,FALSE))</f>
        <v>8</v>
      </c>
      <c r="AE43" s="206">
        <f>IF(AE42="","",VLOOKUP(AE42,【記載例】シフト記号表!$D$6:$X$47,21,FALSE))</f>
        <v>3</v>
      </c>
      <c r="AF43" s="206">
        <f>IF(AF42="","",VLOOKUP(AF42,【記載例】シフト記号表!$D$6:$X$47,21,FALSE))</f>
        <v>3</v>
      </c>
      <c r="AG43" s="206" t="str">
        <f>IF(AG42="","",VLOOKUP(AG42,【記載例】シフト記号表!$D$6:$X$47,21,FALSE))</f>
        <v/>
      </c>
      <c r="AH43" s="207">
        <f>IF(AH42="","",VLOOKUP(AH42,【記載例】シフト記号表!$D$6:$X$47,21,FALSE))</f>
        <v>7.9999999999999982</v>
      </c>
      <c r="AI43" s="205">
        <f>IF(AI42="","",VLOOKUP(AI42,【記載例】シフト記号表!$D$6:$X$47,21,FALSE))</f>
        <v>3</v>
      </c>
      <c r="AJ43" s="206">
        <f>IF(AJ42="","",VLOOKUP(AJ42,【記載例】シフト記号表!$D$6:$X$47,21,FALSE))</f>
        <v>3</v>
      </c>
      <c r="AK43" s="206" t="str">
        <f>IF(AK42="","",VLOOKUP(AK42,【記載例】シフト記号表!$D$6:$X$47,21,FALSE))</f>
        <v/>
      </c>
      <c r="AL43" s="206">
        <f>IF(AL42="","",VLOOKUP(AL42,【記載例】シフト記号表!$D$6:$X$47,21,FALSE))</f>
        <v>7.9999999999999982</v>
      </c>
      <c r="AM43" s="206">
        <f>IF(AM42="","",VLOOKUP(AM42,【記載例】シフト記号表!$D$6:$X$47,21,FALSE))</f>
        <v>7.9999999999999982</v>
      </c>
      <c r="AN43" s="206">
        <f>IF(AN42="","",VLOOKUP(AN42,【記載例】シフト記号表!$D$6:$X$47,21,FALSE))</f>
        <v>8</v>
      </c>
      <c r="AO43" s="207" t="str">
        <f>IF(AO42="","",VLOOKUP(AO42,【記載例】シフト記号表!$D$6:$X$47,21,FALSE))</f>
        <v/>
      </c>
      <c r="AP43" s="205">
        <f>IF(AP42="","",VLOOKUP(AP42,【記載例】シフト記号表!$D$6:$X$47,21,FALSE))</f>
        <v>3</v>
      </c>
      <c r="AQ43" s="206">
        <f>IF(AQ42="","",VLOOKUP(AQ42,【記載例】シフト記号表!$D$6:$X$47,21,FALSE))</f>
        <v>3</v>
      </c>
      <c r="AR43" s="206" t="str">
        <f>IF(AR42="","",VLOOKUP(AR42,【記載例】シフト記号表!$D$6:$X$47,21,FALSE))</f>
        <v/>
      </c>
      <c r="AS43" s="206">
        <f>IF(AS42="","",VLOOKUP(AS42,【記載例】シフト記号表!$D$6:$X$47,21,FALSE))</f>
        <v>7.9999999999999982</v>
      </c>
      <c r="AT43" s="206" t="str">
        <f>IF(AT42="","",VLOOKUP(AT42,【記載例】シフト記号表!$D$6:$X$47,21,FALSE))</f>
        <v/>
      </c>
      <c r="AU43" s="206">
        <f>IF(AU42="","",VLOOKUP(AU42,【記載例】シフト記号表!$D$6:$X$47,21,FALSE))</f>
        <v>3</v>
      </c>
      <c r="AV43" s="207">
        <f>IF(AV42="","",VLOOKUP(AV42,【記載例】シフト記号表!$D$6:$X$47,21,FALSE))</f>
        <v>3</v>
      </c>
      <c r="AW43" s="205" t="str">
        <f>IF(AW42="","",VLOOKUP(AW42,【記載例】シフト記号表!$D$6:$X$47,21,FALSE))</f>
        <v/>
      </c>
      <c r="AX43" s="206" t="str">
        <f>IF(AX42="","",VLOOKUP(AX42,【記載例】シフト記号表!$D$6:$X$47,21,FALSE))</f>
        <v/>
      </c>
      <c r="AY43" s="206" t="str">
        <f>IF(AY42="","",VLOOKUP(AY42,【記載例】シフト記号表!$D$6:$X$47,21,FALSE))</f>
        <v/>
      </c>
      <c r="AZ43" s="269">
        <f>IF($BC$3="４週",SUM(U43:AV43),IF($BC$3="暦月",SUM(U43:AY43),""))</f>
        <v>110</v>
      </c>
      <c r="BA43" s="270"/>
      <c r="BB43" s="271">
        <f>IF($BC$3="４週",AZ43/4,IF($BC$3="暦月",(AZ43/($BC$8/7)),""))</f>
        <v>25.666666666666668</v>
      </c>
      <c r="BC43" s="270"/>
      <c r="BD43" s="278"/>
      <c r="BE43" s="279"/>
      <c r="BF43" s="279"/>
      <c r="BG43" s="279"/>
      <c r="BH43" s="280"/>
    </row>
    <row r="44" spans="2:60" ht="20.25" customHeight="1" x14ac:dyDescent="0.4">
      <c r="B44" s="123"/>
      <c r="C44" s="315"/>
      <c r="D44" s="316"/>
      <c r="E44" s="317"/>
      <c r="F44" s="166"/>
      <c r="G44" s="124" t="str">
        <f>C42</f>
        <v>介護従業者</v>
      </c>
      <c r="H44" s="318"/>
      <c r="I44" s="319"/>
      <c r="J44" s="320"/>
      <c r="K44" s="320"/>
      <c r="L44" s="321"/>
      <c r="M44" s="322"/>
      <c r="N44" s="323"/>
      <c r="O44" s="324"/>
      <c r="P44" s="25" t="s">
        <v>73</v>
      </c>
      <c r="Q44" s="29"/>
      <c r="R44" s="29"/>
      <c r="S44" s="17"/>
      <c r="T44" s="54"/>
      <c r="U44" s="208" t="str">
        <f>IF(U42="","",VLOOKUP(U42,【記載例】シフト記号表!$D$6:$Z$47,23,FALSE))</f>
        <v>-</v>
      </c>
      <c r="V44" s="209" t="str">
        <f>IF(V42="","",VLOOKUP(V42,【記載例】シフト記号表!$D$6:$Z$47,23,FALSE))</f>
        <v/>
      </c>
      <c r="W44" s="209" t="str">
        <f>IF(W42="","",VLOOKUP(W42,【記載例】シフト記号表!$D$6:$Z$47,23,FALSE))</f>
        <v>-</v>
      </c>
      <c r="X44" s="209">
        <f>IF(X42="","",VLOOKUP(X42,【記載例】シフト記号表!$D$6:$Z$47,23,FALSE))</f>
        <v>3.9999999999999991</v>
      </c>
      <c r="Y44" s="209">
        <f>IF(Y42="","",VLOOKUP(Y42,【記載例】シフト記号表!$D$6:$Z$47,23,FALSE))</f>
        <v>6</v>
      </c>
      <c r="Z44" s="209" t="str">
        <f>IF(Z42="","",VLOOKUP(Z42,【記載例】シフト記号表!$D$6:$Z$47,23,FALSE))</f>
        <v>-</v>
      </c>
      <c r="AA44" s="210" t="str">
        <f>IF(AA42="","",VLOOKUP(AA42,【記載例】シフト記号表!$D$6:$Z$47,23,FALSE))</f>
        <v/>
      </c>
      <c r="AB44" s="208" t="str">
        <f>IF(AB42="","",VLOOKUP(AB42,【記載例】シフト記号表!$D$6:$Z$47,23,FALSE))</f>
        <v>-</v>
      </c>
      <c r="AC44" s="209" t="str">
        <f>IF(AC42="","",VLOOKUP(AC42,【記載例】シフト記号表!$D$6:$Z$47,23,FALSE))</f>
        <v/>
      </c>
      <c r="AD44" s="209" t="str">
        <f>IF(AD42="","",VLOOKUP(AD42,【記載例】シフト記号表!$D$6:$Z$47,23,FALSE))</f>
        <v>-</v>
      </c>
      <c r="AE44" s="209">
        <f>IF(AE42="","",VLOOKUP(AE42,【記載例】シフト記号表!$D$6:$Z$47,23,FALSE))</f>
        <v>3.9999999999999991</v>
      </c>
      <c r="AF44" s="209">
        <f>IF(AF42="","",VLOOKUP(AF42,【記載例】シフト記号表!$D$6:$Z$47,23,FALSE))</f>
        <v>6</v>
      </c>
      <c r="AG44" s="209" t="str">
        <f>IF(AG42="","",VLOOKUP(AG42,【記載例】シフト記号表!$D$6:$Z$47,23,FALSE))</f>
        <v/>
      </c>
      <c r="AH44" s="210" t="str">
        <f>IF(AH42="","",VLOOKUP(AH42,【記載例】シフト記号表!$D$6:$Z$47,23,FALSE))</f>
        <v>-</v>
      </c>
      <c r="AI44" s="208">
        <f>IF(AI42="","",VLOOKUP(AI42,【記載例】シフト記号表!$D$6:$Z$47,23,FALSE))</f>
        <v>3.9999999999999991</v>
      </c>
      <c r="AJ44" s="209">
        <f>IF(AJ42="","",VLOOKUP(AJ42,【記載例】シフト記号表!$D$6:$Z$47,23,FALSE))</f>
        <v>6</v>
      </c>
      <c r="AK44" s="209" t="str">
        <f>IF(AK42="","",VLOOKUP(AK42,【記載例】シフト記号表!$D$6:$Z$47,23,FALSE))</f>
        <v/>
      </c>
      <c r="AL44" s="209" t="str">
        <f>IF(AL42="","",VLOOKUP(AL42,【記載例】シフト記号表!$D$6:$Z$47,23,FALSE))</f>
        <v>-</v>
      </c>
      <c r="AM44" s="209" t="str">
        <f>IF(AM42="","",VLOOKUP(AM42,【記載例】シフト記号表!$D$6:$Z$47,23,FALSE))</f>
        <v>-</v>
      </c>
      <c r="AN44" s="209" t="str">
        <f>IF(AN42="","",VLOOKUP(AN42,【記載例】シフト記号表!$D$6:$Z$47,23,FALSE))</f>
        <v>-</v>
      </c>
      <c r="AO44" s="210" t="str">
        <f>IF(AO42="","",VLOOKUP(AO42,【記載例】シフト記号表!$D$6:$Z$47,23,FALSE))</f>
        <v/>
      </c>
      <c r="AP44" s="208">
        <f>IF(AP42="","",VLOOKUP(AP42,【記載例】シフト記号表!$D$6:$Z$47,23,FALSE))</f>
        <v>3.9999999999999991</v>
      </c>
      <c r="AQ44" s="209">
        <f>IF(AQ42="","",VLOOKUP(AQ42,【記載例】シフト記号表!$D$6:$Z$47,23,FALSE))</f>
        <v>6</v>
      </c>
      <c r="AR44" s="209" t="str">
        <f>IF(AR42="","",VLOOKUP(AR42,【記載例】シフト記号表!$D$6:$Z$47,23,FALSE))</f>
        <v/>
      </c>
      <c r="AS44" s="209" t="str">
        <f>IF(AS42="","",VLOOKUP(AS42,【記載例】シフト記号表!$D$6:$Z$47,23,FALSE))</f>
        <v>-</v>
      </c>
      <c r="AT44" s="209" t="str">
        <f>IF(AT42="","",VLOOKUP(AT42,【記載例】シフト記号表!$D$6:$Z$47,23,FALSE))</f>
        <v/>
      </c>
      <c r="AU44" s="209">
        <f>IF(AU42="","",VLOOKUP(AU42,【記載例】シフト記号表!$D$6:$Z$47,23,FALSE))</f>
        <v>3.9999999999999991</v>
      </c>
      <c r="AV44" s="210">
        <f>IF(AV42="","",VLOOKUP(AV42,【記載例】シフト記号表!$D$6:$Z$47,23,FALSE))</f>
        <v>6</v>
      </c>
      <c r="AW44" s="208" t="str">
        <f>IF(AW42="","",VLOOKUP(AW42,【記載例】シフト記号表!$D$6:$Z$47,23,FALSE))</f>
        <v/>
      </c>
      <c r="AX44" s="209" t="str">
        <f>IF(AX42="","",VLOOKUP(AX42,【記載例】シフト記号表!$D$6:$Z$47,23,FALSE))</f>
        <v/>
      </c>
      <c r="AY44" s="209" t="str">
        <f>IF(AY42="","",VLOOKUP(AY42,【記載例】シフト記号表!$D$6:$Z$47,23,FALSE))</f>
        <v/>
      </c>
      <c r="AZ44" s="272">
        <f>IF($BC$3="４週",SUM(U44:AV44),IF($BC$3="暦月",SUM(U44:AY44),""))</f>
        <v>50</v>
      </c>
      <c r="BA44" s="273"/>
      <c r="BB44" s="274">
        <f>IF($BC$3="４週",AZ44/4,IF($BC$3="暦月",(AZ44/($BC$8/7)),""))</f>
        <v>11.666666666666668</v>
      </c>
      <c r="BC44" s="273"/>
      <c r="BD44" s="408">
        <v>45017</v>
      </c>
      <c r="BE44" s="409"/>
      <c r="BF44" s="409"/>
      <c r="BG44" s="409"/>
      <c r="BH44" s="410"/>
    </row>
    <row r="45" spans="2:60" ht="20.25" customHeight="1" x14ac:dyDescent="0.4">
      <c r="B45" s="125"/>
      <c r="C45" s="284" t="s">
        <v>85</v>
      </c>
      <c r="D45" s="285"/>
      <c r="E45" s="286"/>
      <c r="F45" s="120"/>
      <c r="G45" s="122"/>
      <c r="H45" s="293" t="s">
        <v>105</v>
      </c>
      <c r="I45" s="296" t="s">
        <v>79</v>
      </c>
      <c r="J45" s="297"/>
      <c r="K45" s="297"/>
      <c r="L45" s="298"/>
      <c r="M45" s="305" t="s">
        <v>127</v>
      </c>
      <c r="N45" s="306"/>
      <c r="O45" s="307"/>
      <c r="P45" s="21" t="s">
        <v>18</v>
      </c>
      <c r="Q45" s="27"/>
      <c r="R45" s="27"/>
      <c r="S45" s="15"/>
      <c r="T45" s="55"/>
      <c r="U45" s="211" t="s">
        <v>159</v>
      </c>
      <c r="V45" s="212" t="s">
        <v>205</v>
      </c>
      <c r="W45" s="212" t="s">
        <v>151</v>
      </c>
      <c r="X45" s="212"/>
      <c r="Y45" s="212"/>
      <c r="Z45" s="212" t="s">
        <v>203</v>
      </c>
      <c r="AA45" s="213" t="s">
        <v>158</v>
      </c>
      <c r="AB45" s="211" t="s">
        <v>159</v>
      </c>
      <c r="AC45" s="212"/>
      <c r="AD45" s="212"/>
      <c r="AE45" s="212" t="s">
        <v>149</v>
      </c>
      <c r="AF45" s="212" t="s">
        <v>151</v>
      </c>
      <c r="AG45" s="212" t="s">
        <v>151</v>
      </c>
      <c r="AH45" s="213" t="s">
        <v>158</v>
      </c>
      <c r="AI45" s="211" t="s">
        <v>159</v>
      </c>
      <c r="AJ45" s="212" t="s">
        <v>151</v>
      </c>
      <c r="AK45" s="212"/>
      <c r="AL45" s="212" t="s">
        <v>150</v>
      </c>
      <c r="AM45" s="212" t="s">
        <v>158</v>
      </c>
      <c r="AN45" s="212" t="s">
        <v>159</v>
      </c>
      <c r="AO45" s="213"/>
      <c r="AP45" s="211"/>
      <c r="AQ45" s="212" t="s">
        <v>158</v>
      </c>
      <c r="AR45" s="212" t="s">
        <v>159</v>
      </c>
      <c r="AS45" s="212"/>
      <c r="AT45" s="212" t="s">
        <v>149</v>
      </c>
      <c r="AU45" s="212" t="s">
        <v>150</v>
      </c>
      <c r="AV45" s="213" t="s">
        <v>158</v>
      </c>
      <c r="AW45" s="211"/>
      <c r="AX45" s="212"/>
      <c r="AY45" s="212"/>
      <c r="AZ45" s="314"/>
      <c r="BA45" s="268"/>
      <c r="BB45" s="267"/>
      <c r="BC45" s="268"/>
      <c r="BD45" s="275"/>
      <c r="BE45" s="276"/>
      <c r="BF45" s="276"/>
      <c r="BG45" s="276"/>
      <c r="BH45" s="277"/>
    </row>
    <row r="46" spans="2:60" ht="20.25" customHeight="1" x14ac:dyDescent="0.4">
      <c r="B46" s="121">
        <f>B43+1</f>
        <v>9</v>
      </c>
      <c r="C46" s="287"/>
      <c r="D46" s="288"/>
      <c r="E46" s="289"/>
      <c r="F46" s="120" t="str">
        <f>C45</f>
        <v>介護従業者</v>
      </c>
      <c r="G46" s="122"/>
      <c r="H46" s="294"/>
      <c r="I46" s="299"/>
      <c r="J46" s="300"/>
      <c r="K46" s="300"/>
      <c r="L46" s="301"/>
      <c r="M46" s="308"/>
      <c r="N46" s="309"/>
      <c r="O46" s="310"/>
      <c r="P46" s="23" t="s">
        <v>72</v>
      </c>
      <c r="Q46" s="24"/>
      <c r="R46" s="24"/>
      <c r="S46" s="19"/>
      <c r="T46" s="53"/>
      <c r="U46" s="205">
        <f>IF(U45="","",VLOOKUP(U45,【記載例】シフト記号表!$D$6:$X$47,21,FALSE))</f>
        <v>3</v>
      </c>
      <c r="V46" s="206">
        <f>IF(V45="","",VLOOKUP(V45,【記載例】シフト記号表!$D$6:$X$47,21,FALSE))</f>
        <v>8</v>
      </c>
      <c r="W46" s="206">
        <f>IF(W45="","",VLOOKUP(W45,【記載例】シフト記号表!$D$6:$X$47,21,FALSE))</f>
        <v>8</v>
      </c>
      <c r="X46" s="206" t="str">
        <f>IF(X45="","",VLOOKUP(X45,【記載例】シフト記号表!$D$6:$X$47,21,FALSE))</f>
        <v/>
      </c>
      <c r="Y46" s="206" t="str">
        <f>IF(Y45="","",VLOOKUP(Y45,【記載例】シフト記号表!$D$6:$X$47,21,FALSE))</f>
        <v/>
      </c>
      <c r="Z46" s="206">
        <f>IF(Z45="","",VLOOKUP(Z45,【記載例】シフト記号表!$D$6:$X$47,21,FALSE))</f>
        <v>8</v>
      </c>
      <c r="AA46" s="207">
        <f>IF(AA45="","",VLOOKUP(AA45,【記載例】シフト記号表!$D$6:$X$47,21,FALSE))</f>
        <v>3</v>
      </c>
      <c r="AB46" s="205">
        <f>IF(AB45="","",VLOOKUP(AB45,【記載例】シフト記号表!$D$6:$X$47,21,FALSE))</f>
        <v>3</v>
      </c>
      <c r="AC46" s="206" t="str">
        <f>IF(AC45="","",VLOOKUP(AC45,【記載例】シフト記号表!$D$6:$X$47,21,FALSE))</f>
        <v/>
      </c>
      <c r="AD46" s="206" t="str">
        <f>IF(AD45="","",VLOOKUP(AD45,【記載例】シフト記号表!$D$6:$X$47,21,FALSE))</f>
        <v/>
      </c>
      <c r="AE46" s="206">
        <f>IF(AE45="","",VLOOKUP(AE45,【記載例】シフト記号表!$D$6:$X$47,21,FALSE))</f>
        <v>7.9999999999999982</v>
      </c>
      <c r="AF46" s="206">
        <f>IF(AF45="","",VLOOKUP(AF45,【記載例】シフト記号表!$D$6:$X$47,21,FALSE))</f>
        <v>8</v>
      </c>
      <c r="AG46" s="206">
        <f>IF(AG45="","",VLOOKUP(AG45,【記載例】シフト記号表!$D$6:$X$47,21,FALSE))</f>
        <v>8</v>
      </c>
      <c r="AH46" s="207">
        <f>IF(AH45="","",VLOOKUP(AH45,【記載例】シフト記号表!$D$6:$X$47,21,FALSE))</f>
        <v>3</v>
      </c>
      <c r="AI46" s="205">
        <f>IF(AI45="","",VLOOKUP(AI45,【記載例】シフト記号表!$D$6:$X$47,21,FALSE))</f>
        <v>3</v>
      </c>
      <c r="AJ46" s="206">
        <f>IF(AJ45="","",VLOOKUP(AJ45,【記載例】シフト記号表!$D$6:$X$47,21,FALSE))</f>
        <v>8</v>
      </c>
      <c r="AK46" s="206" t="str">
        <f>IF(AK45="","",VLOOKUP(AK45,【記載例】シフト記号表!$D$6:$X$47,21,FALSE))</f>
        <v/>
      </c>
      <c r="AL46" s="206">
        <f>IF(AL45="","",VLOOKUP(AL45,【記載例】シフト記号表!$D$6:$X$47,21,FALSE))</f>
        <v>8</v>
      </c>
      <c r="AM46" s="206">
        <f>IF(AM45="","",VLOOKUP(AM45,【記載例】シフト記号表!$D$6:$X$47,21,FALSE))</f>
        <v>3</v>
      </c>
      <c r="AN46" s="206">
        <f>IF(AN45="","",VLOOKUP(AN45,【記載例】シフト記号表!$D$6:$X$47,21,FALSE))</f>
        <v>3</v>
      </c>
      <c r="AO46" s="207" t="str">
        <f>IF(AO45="","",VLOOKUP(AO45,【記載例】シフト記号表!$D$6:$X$47,21,FALSE))</f>
        <v/>
      </c>
      <c r="AP46" s="205" t="str">
        <f>IF(AP45="","",VLOOKUP(AP45,【記載例】シフト記号表!$D$6:$X$47,21,FALSE))</f>
        <v/>
      </c>
      <c r="AQ46" s="206">
        <f>IF(AQ45="","",VLOOKUP(AQ45,【記載例】シフト記号表!$D$6:$X$47,21,FALSE))</f>
        <v>3</v>
      </c>
      <c r="AR46" s="206">
        <f>IF(AR45="","",VLOOKUP(AR45,【記載例】シフト記号表!$D$6:$X$47,21,FALSE))</f>
        <v>3</v>
      </c>
      <c r="AS46" s="206" t="str">
        <f>IF(AS45="","",VLOOKUP(AS45,【記載例】シフト記号表!$D$6:$X$47,21,FALSE))</f>
        <v/>
      </c>
      <c r="AT46" s="206">
        <f>IF(AT45="","",VLOOKUP(AT45,【記載例】シフト記号表!$D$6:$X$47,21,FALSE))</f>
        <v>7.9999999999999982</v>
      </c>
      <c r="AU46" s="206">
        <f>IF(AU45="","",VLOOKUP(AU45,【記載例】シフト記号表!$D$6:$X$47,21,FALSE))</f>
        <v>8</v>
      </c>
      <c r="AV46" s="207">
        <f>IF(AV45="","",VLOOKUP(AV45,【記載例】シフト記号表!$D$6:$X$47,21,FALSE))</f>
        <v>3</v>
      </c>
      <c r="AW46" s="205" t="str">
        <f>IF(AW45="","",VLOOKUP(AW45,【記載例】シフト記号表!$D$6:$X$47,21,FALSE))</f>
        <v/>
      </c>
      <c r="AX46" s="206" t="str">
        <f>IF(AX45="","",VLOOKUP(AX45,【記載例】シフト記号表!$D$6:$X$47,21,FALSE))</f>
        <v/>
      </c>
      <c r="AY46" s="206" t="str">
        <f>IF(AY45="","",VLOOKUP(AY45,【記載例】シフト記号表!$D$6:$X$47,21,FALSE))</f>
        <v/>
      </c>
      <c r="AZ46" s="269">
        <f>IF($BC$3="４週",SUM(U46:AV46),IF($BC$3="暦月",SUM(U46:AY46),""))</f>
        <v>110</v>
      </c>
      <c r="BA46" s="270"/>
      <c r="BB46" s="271">
        <f>IF($BC$3="４週",AZ46/4,IF($BC$3="暦月",(AZ46/($BC$8/7)),""))</f>
        <v>25.666666666666668</v>
      </c>
      <c r="BC46" s="270"/>
      <c r="BD46" s="278"/>
      <c r="BE46" s="279"/>
      <c r="BF46" s="279"/>
      <c r="BG46" s="279"/>
      <c r="BH46" s="280"/>
    </row>
    <row r="47" spans="2:60" ht="20.25" customHeight="1" x14ac:dyDescent="0.4">
      <c r="B47" s="123"/>
      <c r="C47" s="315"/>
      <c r="D47" s="316"/>
      <c r="E47" s="317"/>
      <c r="F47" s="166"/>
      <c r="G47" s="124" t="str">
        <f>C45</f>
        <v>介護従業者</v>
      </c>
      <c r="H47" s="318"/>
      <c r="I47" s="319"/>
      <c r="J47" s="320"/>
      <c r="K47" s="320"/>
      <c r="L47" s="321"/>
      <c r="M47" s="322"/>
      <c r="N47" s="323"/>
      <c r="O47" s="324"/>
      <c r="P47" s="25" t="s">
        <v>73</v>
      </c>
      <c r="Q47" s="26"/>
      <c r="R47" s="26"/>
      <c r="S47" s="18"/>
      <c r="T47" s="57"/>
      <c r="U47" s="208">
        <f>IF(U45="","",VLOOKUP(U45,【記載例】シフト記号表!$D$6:$Z$47,23,FALSE))</f>
        <v>6</v>
      </c>
      <c r="V47" s="209" t="str">
        <f>IF(V45="","",VLOOKUP(V45,【記載例】シフト記号表!$D$6:$Z$47,23,FALSE))</f>
        <v>-</v>
      </c>
      <c r="W47" s="209" t="str">
        <f>IF(W45="","",VLOOKUP(W45,【記載例】シフト記号表!$D$6:$Z$47,23,FALSE))</f>
        <v>-</v>
      </c>
      <c r="X47" s="209" t="str">
        <f>IF(X45="","",VLOOKUP(X45,【記載例】シフト記号表!$D$6:$Z$47,23,FALSE))</f>
        <v/>
      </c>
      <c r="Y47" s="209" t="str">
        <f>IF(Y45="","",VLOOKUP(Y45,【記載例】シフト記号表!$D$6:$Z$47,23,FALSE))</f>
        <v/>
      </c>
      <c r="Z47" s="209" t="str">
        <f>IF(Z45="","",VLOOKUP(Z45,【記載例】シフト記号表!$D$6:$Z$47,23,FALSE))</f>
        <v>-</v>
      </c>
      <c r="AA47" s="210">
        <f>IF(AA45="","",VLOOKUP(AA45,【記載例】シフト記号表!$D$6:$Z$47,23,FALSE))</f>
        <v>3.9999999999999991</v>
      </c>
      <c r="AB47" s="208">
        <f>IF(AB45="","",VLOOKUP(AB45,【記載例】シフト記号表!$D$6:$Z$47,23,FALSE))</f>
        <v>6</v>
      </c>
      <c r="AC47" s="209" t="str">
        <f>IF(AC45="","",VLOOKUP(AC45,【記載例】シフト記号表!$D$6:$Z$47,23,FALSE))</f>
        <v/>
      </c>
      <c r="AD47" s="209" t="str">
        <f>IF(AD45="","",VLOOKUP(AD45,【記載例】シフト記号表!$D$6:$Z$47,23,FALSE))</f>
        <v/>
      </c>
      <c r="AE47" s="209" t="str">
        <f>IF(AE45="","",VLOOKUP(AE45,【記載例】シフト記号表!$D$6:$Z$47,23,FALSE))</f>
        <v>-</v>
      </c>
      <c r="AF47" s="209" t="str">
        <f>IF(AF45="","",VLOOKUP(AF45,【記載例】シフト記号表!$D$6:$Z$47,23,FALSE))</f>
        <v>-</v>
      </c>
      <c r="AG47" s="209" t="str">
        <f>IF(AG45="","",VLOOKUP(AG45,【記載例】シフト記号表!$D$6:$Z$47,23,FALSE))</f>
        <v>-</v>
      </c>
      <c r="AH47" s="210">
        <f>IF(AH45="","",VLOOKUP(AH45,【記載例】シフト記号表!$D$6:$Z$47,23,FALSE))</f>
        <v>3.9999999999999991</v>
      </c>
      <c r="AI47" s="208">
        <f>IF(AI45="","",VLOOKUP(AI45,【記載例】シフト記号表!$D$6:$Z$47,23,FALSE))</f>
        <v>6</v>
      </c>
      <c r="AJ47" s="209" t="str">
        <f>IF(AJ45="","",VLOOKUP(AJ45,【記載例】シフト記号表!$D$6:$Z$47,23,FALSE))</f>
        <v>-</v>
      </c>
      <c r="AK47" s="209" t="str">
        <f>IF(AK45="","",VLOOKUP(AK45,【記載例】シフト記号表!$D$6:$Z$47,23,FALSE))</f>
        <v/>
      </c>
      <c r="AL47" s="209" t="str">
        <f>IF(AL45="","",VLOOKUP(AL45,【記載例】シフト記号表!$D$6:$Z$47,23,FALSE))</f>
        <v>-</v>
      </c>
      <c r="AM47" s="209">
        <f>IF(AM45="","",VLOOKUP(AM45,【記載例】シフト記号表!$D$6:$Z$47,23,FALSE))</f>
        <v>3.9999999999999991</v>
      </c>
      <c r="AN47" s="209">
        <f>IF(AN45="","",VLOOKUP(AN45,【記載例】シフト記号表!$D$6:$Z$47,23,FALSE))</f>
        <v>6</v>
      </c>
      <c r="AO47" s="210" t="str">
        <f>IF(AO45="","",VLOOKUP(AO45,【記載例】シフト記号表!$D$6:$Z$47,23,FALSE))</f>
        <v/>
      </c>
      <c r="AP47" s="208" t="str">
        <f>IF(AP45="","",VLOOKUP(AP45,【記載例】シフト記号表!$D$6:$Z$47,23,FALSE))</f>
        <v/>
      </c>
      <c r="AQ47" s="209">
        <f>IF(AQ45="","",VLOOKUP(AQ45,【記載例】シフト記号表!$D$6:$Z$47,23,FALSE))</f>
        <v>3.9999999999999991</v>
      </c>
      <c r="AR47" s="209">
        <f>IF(AR45="","",VLOOKUP(AR45,【記載例】シフト記号表!$D$6:$Z$47,23,FALSE))</f>
        <v>6</v>
      </c>
      <c r="AS47" s="209" t="str">
        <f>IF(AS45="","",VLOOKUP(AS45,【記載例】シフト記号表!$D$6:$Z$47,23,FALSE))</f>
        <v/>
      </c>
      <c r="AT47" s="209" t="str">
        <f>IF(AT45="","",VLOOKUP(AT45,【記載例】シフト記号表!$D$6:$Z$47,23,FALSE))</f>
        <v>-</v>
      </c>
      <c r="AU47" s="209" t="str">
        <f>IF(AU45="","",VLOOKUP(AU45,【記載例】シフト記号表!$D$6:$Z$47,23,FALSE))</f>
        <v>-</v>
      </c>
      <c r="AV47" s="210">
        <f>IF(AV45="","",VLOOKUP(AV45,【記載例】シフト記号表!$D$6:$Z$47,23,FALSE))</f>
        <v>3.9999999999999991</v>
      </c>
      <c r="AW47" s="208" t="str">
        <f>IF(AW45="","",VLOOKUP(AW45,【記載例】シフト記号表!$D$6:$Z$47,23,FALSE))</f>
        <v/>
      </c>
      <c r="AX47" s="209" t="str">
        <f>IF(AX45="","",VLOOKUP(AX45,【記載例】シフト記号表!$D$6:$Z$47,23,FALSE))</f>
        <v/>
      </c>
      <c r="AY47" s="209" t="str">
        <f>IF(AY45="","",VLOOKUP(AY45,【記載例】シフト記号表!$D$6:$Z$47,23,FALSE))</f>
        <v/>
      </c>
      <c r="AZ47" s="272">
        <f>IF($BC$3="４週",SUM(U47:AV47),IF($BC$3="暦月",SUM(U47:AY47),""))</f>
        <v>50</v>
      </c>
      <c r="BA47" s="273"/>
      <c r="BB47" s="274">
        <f>IF($BC$3="４週",AZ47/4,IF($BC$3="暦月",(AZ47/($BC$8/7)),""))</f>
        <v>11.666666666666668</v>
      </c>
      <c r="BC47" s="273"/>
      <c r="BD47" s="408">
        <v>45017</v>
      </c>
      <c r="BE47" s="409"/>
      <c r="BF47" s="409"/>
      <c r="BG47" s="409"/>
      <c r="BH47" s="410"/>
    </row>
    <row r="48" spans="2:60" ht="20.25" customHeight="1" x14ac:dyDescent="0.4">
      <c r="B48" s="125"/>
      <c r="C48" s="284" t="s">
        <v>85</v>
      </c>
      <c r="D48" s="285"/>
      <c r="E48" s="286"/>
      <c r="F48" s="120"/>
      <c r="G48" s="122"/>
      <c r="H48" s="293" t="s">
        <v>119</v>
      </c>
      <c r="I48" s="296" t="s">
        <v>19</v>
      </c>
      <c r="J48" s="297"/>
      <c r="K48" s="297"/>
      <c r="L48" s="298"/>
      <c r="M48" s="305" t="s">
        <v>128</v>
      </c>
      <c r="N48" s="306"/>
      <c r="O48" s="307"/>
      <c r="P48" s="21" t="s">
        <v>18</v>
      </c>
      <c r="Q48" s="28"/>
      <c r="R48" s="28"/>
      <c r="S48" s="16"/>
      <c r="T48" s="58"/>
      <c r="U48" s="211"/>
      <c r="V48" s="212"/>
      <c r="W48" s="212"/>
      <c r="X48" s="212" t="s">
        <v>202</v>
      </c>
      <c r="Y48" s="212" t="s">
        <v>206</v>
      </c>
      <c r="Z48" s="212"/>
      <c r="AA48" s="213"/>
      <c r="AB48" s="211"/>
      <c r="AC48" s="212"/>
      <c r="AD48" s="212"/>
      <c r="AE48" s="212" t="s">
        <v>149</v>
      </c>
      <c r="AF48" s="212" t="s">
        <v>206</v>
      </c>
      <c r="AG48" s="212"/>
      <c r="AH48" s="213"/>
      <c r="AI48" s="211"/>
      <c r="AJ48" s="212"/>
      <c r="AK48" s="212"/>
      <c r="AL48" s="212" t="s">
        <v>149</v>
      </c>
      <c r="AM48" s="212" t="s">
        <v>206</v>
      </c>
      <c r="AN48" s="212"/>
      <c r="AO48" s="213"/>
      <c r="AP48" s="211"/>
      <c r="AQ48" s="212"/>
      <c r="AR48" s="212"/>
      <c r="AS48" s="212" t="s">
        <v>202</v>
      </c>
      <c r="AT48" s="212" t="s">
        <v>206</v>
      </c>
      <c r="AU48" s="212"/>
      <c r="AV48" s="213"/>
      <c r="AW48" s="211"/>
      <c r="AX48" s="212"/>
      <c r="AY48" s="212"/>
      <c r="AZ48" s="314"/>
      <c r="BA48" s="268"/>
      <c r="BB48" s="267"/>
      <c r="BC48" s="268"/>
      <c r="BD48" s="275"/>
      <c r="BE48" s="276"/>
      <c r="BF48" s="276"/>
      <c r="BG48" s="276"/>
      <c r="BH48" s="277"/>
    </row>
    <row r="49" spans="2:60" ht="20.25" customHeight="1" x14ac:dyDescent="0.4">
      <c r="B49" s="121">
        <f>B46+1</f>
        <v>10</v>
      </c>
      <c r="C49" s="287"/>
      <c r="D49" s="288"/>
      <c r="E49" s="289"/>
      <c r="F49" s="120" t="str">
        <f>C48</f>
        <v>介護従業者</v>
      </c>
      <c r="G49" s="122"/>
      <c r="H49" s="294"/>
      <c r="I49" s="299"/>
      <c r="J49" s="300"/>
      <c r="K49" s="300"/>
      <c r="L49" s="301"/>
      <c r="M49" s="308"/>
      <c r="N49" s="309"/>
      <c r="O49" s="310"/>
      <c r="P49" s="23" t="s">
        <v>72</v>
      </c>
      <c r="Q49" s="24"/>
      <c r="R49" s="24"/>
      <c r="S49" s="19"/>
      <c r="T49" s="53"/>
      <c r="U49" s="205" t="str">
        <f>IF(U48="","",VLOOKUP(U48,【記載例】シフト記号表!$D$6:$X$47,21,FALSE))</f>
        <v/>
      </c>
      <c r="V49" s="206" t="str">
        <f>IF(V48="","",VLOOKUP(V48,【記載例】シフト記号表!$D$6:$X$47,21,FALSE))</f>
        <v/>
      </c>
      <c r="W49" s="206" t="str">
        <f>IF(W48="","",VLOOKUP(W48,【記載例】シフト記号表!$D$6:$X$47,21,FALSE))</f>
        <v/>
      </c>
      <c r="X49" s="206">
        <f>IF(X48="","",VLOOKUP(X48,【記載例】シフト記号表!$D$6:$X$47,21,FALSE))</f>
        <v>7.9999999999999982</v>
      </c>
      <c r="Y49" s="206">
        <f>IF(Y48="","",VLOOKUP(Y48,【記載例】シフト記号表!$D$6:$X$47,21,FALSE))</f>
        <v>5.9999999999999982</v>
      </c>
      <c r="Z49" s="206" t="str">
        <f>IF(Z48="","",VLOOKUP(Z48,【記載例】シフト記号表!$D$6:$X$47,21,FALSE))</f>
        <v/>
      </c>
      <c r="AA49" s="207" t="str">
        <f>IF(AA48="","",VLOOKUP(AA48,【記載例】シフト記号表!$D$6:$X$47,21,FALSE))</f>
        <v/>
      </c>
      <c r="AB49" s="205" t="str">
        <f>IF(AB48="","",VLOOKUP(AB48,【記載例】シフト記号表!$D$6:$X$47,21,FALSE))</f>
        <v/>
      </c>
      <c r="AC49" s="206" t="str">
        <f>IF(AC48="","",VLOOKUP(AC48,【記載例】シフト記号表!$D$6:$X$47,21,FALSE))</f>
        <v/>
      </c>
      <c r="AD49" s="206" t="str">
        <f>IF(AD48="","",VLOOKUP(AD48,【記載例】シフト記号表!$D$6:$X$47,21,FALSE))</f>
        <v/>
      </c>
      <c r="AE49" s="206">
        <f>IF(AE48="","",VLOOKUP(AE48,【記載例】シフト記号表!$D$6:$X$47,21,FALSE))</f>
        <v>7.9999999999999982</v>
      </c>
      <c r="AF49" s="206">
        <f>IF(AF48="","",VLOOKUP(AF48,【記載例】シフト記号表!$D$6:$X$47,21,FALSE))</f>
        <v>5.9999999999999982</v>
      </c>
      <c r="AG49" s="206" t="str">
        <f>IF(AG48="","",VLOOKUP(AG48,【記載例】シフト記号表!$D$6:$X$47,21,FALSE))</f>
        <v/>
      </c>
      <c r="AH49" s="207" t="str">
        <f>IF(AH48="","",VLOOKUP(AH48,【記載例】シフト記号表!$D$6:$X$47,21,FALSE))</f>
        <v/>
      </c>
      <c r="AI49" s="205" t="str">
        <f>IF(AI48="","",VLOOKUP(AI48,【記載例】シフト記号表!$D$6:$X$47,21,FALSE))</f>
        <v/>
      </c>
      <c r="AJ49" s="206" t="str">
        <f>IF(AJ48="","",VLOOKUP(AJ48,【記載例】シフト記号表!$D$6:$X$47,21,FALSE))</f>
        <v/>
      </c>
      <c r="AK49" s="206" t="str">
        <f>IF(AK48="","",VLOOKUP(AK48,【記載例】シフト記号表!$D$6:$X$47,21,FALSE))</f>
        <v/>
      </c>
      <c r="AL49" s="206">
        <f>IF(AL48="","",VLOOKUP(AL48,【記載例】シフト記号表!$D$6:$X$47,21,FALSE))</f>
        <v>7.9999999999999982</v>
      </c>
      <c r="AM49" s="206">
        <f>IF(AM48="","",VLOOKUP(AM48,【記載例】シフト記号表!$D$6:$X$47,21,FALSE))</f>
        <v>5.9999999999999982</v>
      </c>
      <c r="AN49" s="206" t="str">
        <f>IF(AN48="","",VLOOKUP(AN48,【記載例】シフト記号表!$D$6:$X$47,21,FALSE))</f>
        <v/>
      </c>
      <c r="AO49" s="207" t="str">
        <f>IF(AO48="","",VLOOKUP(AO48,【記載例】シフト記号表!$D$6:$X$47,21,FALSE))</f>
        <v/>
      </c>
      <c r="AP49" s="205" t="str">
        <f>IF(AP48="","",VLOOKUP(AP48,【記載例】シフト記号表!$D$6:$X$47,21,FALSE))</f>
        <v/>
      </c>
      <c r="AQ49" s="206" t="str">
        <f>IF(AQ48="","",VLOOKUP(AQ48,【記載例】シフト記号表!$D$6:$X$47,21,FALSE))</f>
        <v/>
      </c>
      <c r="AR49" s="206" t="str">
        <f>IF(AR48="","",VLOOKUP(AR48,【記載例】シフト記号表!$D$6:$X$47,21,FALSE))</f>
        <v/>
      </c>
      <c r="AS49" s="206">
        <f>IF(AS48="","",VLOOKUP(AS48,【記載例】シフト記号表!$D$6:$X$47,21,FALSE))</f>
        <v>7.9999999999999982</v>
      </c>
      <c r="AT49" s="206">
        <f>IF(AT48="","",VLOOKUP(AT48,【記載例】シフト記号表!$D$6:$X$47,21,FALSE))</f>
        <v>5.9999999999999982</v>
      </c>
      <c r="AU49" s="206" t="str">
        <f>IF(AU48="","",VLOOKUP(AU48,【記載例】シフト記号表!$D$6:$X$47,21,FALSE))</f>
        <v/>
      </c>
      <c r="AV49" s="207" t="str">
        <f>IF(AV48="","",VLOOKUP(AV48,【記載例】シフト記号表!$D$6:$X$47,21,FALSE))</f>
        <v/>
      </c>
      <c r="AW49" s="205" t="str">
        <f>IF(AW48="","",VLOOKUP(AW48,【記載例】シフト記号表!$D$6:$X$47,21,FALSE))</f>
        <v/>
      </c>
      <c r="AX49" s="206" t="str">
        <f>IF(AX48="","",VLOOKUP(AX48,【記載例】シフト記号表!$D$6:$X$47,21,FALSE))</f>
        <v/>
      </c>
      <c r="AY49" s="206" t="str">
        <f>IF(AY48="","",VLOOKUP(AY48,【記載例】シフト記号表!$D$6:$X$47,21,FALSE))</f>
        <v/>
      </c>
      <c r="AZ49" s="269">
        <f>IF($BC$3="４週",SUM(U49:AV49),IF($BC$3="暦月",SUM(U49:AY49),""))</f>
        <v>55.999999999999993</v>
      </c>
      <c r="BA49" s="270"/>
      <c r="BB49" s="271">
        <f>IF($BC$3="４週",AZ49/4,IF($BC$3="暦月",(AZ49/($BC$8/7)),""))</f>
        <v>13.066666666666665</v>
      </c>
      <c r="BC49" s="270"/>
      <c r="BD49" s="278"/>
      <c r="BE49" s="279"/>
      <c r="BF49" s="279"/>
      <c r="BG49" s="279"/>
      <c r="BH49" s="280"/>
    </row>
    <row r="50" spans="2:60" ht="20.25" customHeight="1" x14ac:dyDescent="0.4">
      <c r="B50" s="123"/>
      <c r="C50" s="315"/>
      <c r="D50" s="316"/>
      <c r="E50" s="317"/>
      <c r="F50" s="166"/>
      <c r="G50" s="124" t="str">
        <f>C48</f>
        <v>介護従業者</v>
      </c>
      <c r="H50" s="318"/>
      <c r="I50" s="319"/>
      <c r="J50" s="320"/>
      <c r="K50" s="320"/>
      <c r="L50" s="321"/>
      <c r="M50" s="322"/>
      <c r="N50" s="323"/>
      <c r="O50" s="324"/>
      <c r="P50" s="41" t="s">
        <v>73</v>
      </c>
      <c r="Q50" s="42"/>
      <c r="R50" s="42"/>
      <c r="S50" s="43"/>
      <c r="T50" s="59"/>
      <c r="U50" s="208" t="str">
        <f>IF(U48="","",VLOOKUP(U48,【記載例】シフト記号表!$D$6:$Z$47,23,FALSE))</f>
        <v/>
      </c>
      <c r="V50" s="209" t="str">
        <f>IF(V48="","",VLOOKUP(V48,【記載例】シフト記号表!$D$6:$Z$47,23,FALSE))</f>
        <v/>
      </c>
      <c r="W50" s="209" t="str">
        <f>IF(W48="","",VLOOKUP(W48,【記載例】シフト記号表!$D$6:$Z$47,23,FALSE))</f>
        <v/>
      </c>
      <c r="X50" s="209" t="str">
        <f>IF(X48="","",VLOOKUP(X48,【記載例】シフト記号表!$D$6:$Z$47,23,FALSE))</f>
        <v>-</v>
      </c>
      <c r="Y50" s="209" t="str">
        <f>IF(Y48="","",VLOOKUP(Y48,【記載例】シフト記号表!$D$6:$Z$47,23,FALSE))</f>
        <v>-</v>
      </c>
      <c r="Z50" s="209" t="str">
        <f>IF(Z48="","",VLOOKUP(Z48,【記載例】シフト記号表!$D$6:$Z$47,23,FALSE))</f>
        <v/>
      </c>
      <c r="AA50" s="210" t="str">
        <f>IF(AA48="","",VLOOKUP(AA48,【記載例】シフト記号表!$D$6:$Z$47,23,FALSE))</f>
        <v/>
      </c>
      <c r="AB50" s="208" t="str">
        <f>IF(AB48="","",VLOOKUP(AB48,【記載例】シフト記号表!$D$6:$Z$47,23,FALSE))</f>
        <v/>
      </c>
      <c r="AC50" s="209" t="str">
        <f>IF(AC48="","",VLOOKUP(AC48,【記載例】シフト記号表!$D$6:$Z$47,23,FALSE))</f>
        <v/>
      </c>
      <c r="AD50" s="209" t="str">
        <f>IF(AD48="","",VLOOKUP(AD48,【記載例】シフト記号表!$D$6:$Z$47,23,FALSE))</f>
        <v/>
      </c>
      <c r="AE50" s="209" t="str">
        <f>IF(AE48="","",VLOOKUP(AE48,【記載例】シフト記号表!$D$6:$Z$47,23,FALSE))</f>
        <v>-</v>
      </c>
      <c r="AF50" s="209" t="str">
        <f>IF(AF48="","",VLOOKUP(AF48,【記載例】シフト記号表!$D$6:$Z$47,23,FALSE))</f>
        <v>-</v>
      </c>
      <c r="AG50" s="209" t="str">
        <f>IF(AG48="","",VLOOKUP(AG48,【記載例】シフト記号表!$D$6:$Z$47,23,FALSE))</f>
        <v/>
      </c>
      <c r="AH50" s="210" t="str">
        <f>IF(AH48="","",VLOOKUP(AH48,【記載例】シフト記号表!$D$6:$Z$47,23,FALSE))</f>
        <v/>
      </c>
      <c r="AI50" s="208" t="str">
        <f>IF(AI48="","",VLOOKUP(AI48,【記載例】シフト記号表!$D$6:$Z$47,23,FALSE))</f>
        <v/>
      </c>
      <c r="AJ50" s="209" t="str">
        <f>IF(AJ48="","",VLOOKUP(AJ48,【記載例】シフト記号表!$D$6:$Z$47,23,FALSE))</f>
        <v/>
      </c>
      <c r="AK50" s="209" t="str">
        <f>IF(AK48="","",VLOOKUP(AK48,【記載例】シフト記号表!$D$6:$Z$47,23,FALSE))</f>
        <v/>
      </c>
      <c r="AL50" s="209" t="str">
        <f>IF(AL48="","",VLOOKUP(AL48,【記載例】シフト記号表!$D$6:$Z$47,23,FALSE))</f>
        <v>-</v>
      </c>
      <c r="AM50" s="209" t="str">
        <f>IF(AM48="","",VLOOKUP(AM48,【記載例】シフト記号表!$D$6:$Z$47,23,FALSE))</f>
        <v>-</v>
      </c>
      <c r="AN50" s="209" t="str">
        <f>IF(AN48="","",VLOOKUP(AN48,【記載例】シフト記号表!$D$6:$Z$47,23,FALSE))</f>
        <v/>
      </c>
      <c r="AO50" s="210" t="str">
        <f>IF(AO48="","",VLOOKUP(AO48,【記載例】シフト記号表!$D$6:$Z$47,23,FALSE))</f>
        <v/>
      </c>
      <c r="AP50" s="208" t="str">
        <f>IF(AP48="","",VLOOKUP(AP48,【記載例】シフト記号表!$D$6:$Z$47,23,FALSE))</f>
        <v/>
      </c>
      <c r="AQ50" s="209" t="str">
        <f>IF(AQ48="","",VLOOKUP(AQ48,【記載例】シフト記号表!$D$6:$Z$47,23,FALSE))</f>
        <v/>
      </c>
      <c r="AR50" s="209" t="str">
        <f>IF(AR48="","",VLOOKUP(AR48,【記載例】シフト記号表!$D$6:$Z$47,23,FALSE))</f>
        <v/>
      </c>
      <c r="AS50" s="209" t="str">
        <f>IF(AS48="","",VLOOKUP(AS48,【記載例】シフト記号表!$D$6:$Z$47,23,FALSE))</f>
        <v>-</v>
      </c>
      <c r="AT50" s="209" t="str">
        <f>IF(AT48="","",VLOOKUP(AT48,【記載例】シフト記号表!$D$6:$Z$47,23,FALSE))</f>
        <v>-</v>
      </c>
      <c r="AU50" s="209" t="str">
        <f>IF(AU48="","",VLOOKUP(AU48,【記載例】シフト記号表!$D$6:$Z$47,23,FALSE))</f>
        <v/>
      </c>
      <c r="AV50" s="210" t="str">
        <f>IF(AV48="","",VLOOKUP(AV48,【記載例】シフト記号表!$D$6:$Z$47,23,FALSE))</f>
        <v/>
      </c>
      <c r="AW50" s="208" t="str">
        <f>IF(AW48="","",VLOOKUP(AW48,【記載例】シフト記号表!$D$6:$Z$47,23,FALSE))</f>
        <v/>
      </c>
      <c r="AX50" s="209" t="str">
        <f>IF(AX48="","",VLOOKUP(AX48,【記載例】シフト記号表!$D$6:$Z$47,23,FALSE))</f>
        <v/>
      </c>
      <c r="AY50" s="209" t="str">
        <f>IF(AY48="","",VLOOKUP(AY48,【記載例】シフト記号表!$D$6:$Z$47,23,FALSE))</f>
        <v/>
      </c>
      <c r="AZ50" s="272">
        <f>IF($BC$3="４週",SUM(U50:AV50),IF($BC$3="暦月",SUM(U50:AY50),""))</f>
        <v>0</v>
      </c>
      <c r="BA50" s="273"/>
      <c r="BB50" s="274">
        <f>IF($BC$3="４週",AZ50/4,IF($BC$3="暦月",(AZ50/($BC$8/7)),""))</f>
        <v>0</v>
      </c>
      <c r="BC50" s="273"/>
      <c r="BD50" s="408">
        <v>45017</v>
      </c>
      <c r="BE50" s="409"/>
      <c r="BF50" s="409"/>
      <c r="BG50" s="409"/>
      <c r="BH50" s="410"/>
    </row>
    <row r="51" spans="2:60" ht="20.25" customHeight="1" x14ac:dyDescent="0.4">
      <c r="B51" s="125"/>
      <c r="C51" s="284" t="s">
        <v>85</v>
      </c>
      <c r="D51" s="285"/>
      <c r="E51" s="286"/>
      <c r="F51" s="120"/>
      <c r="G51" s="122"/>
      <c r="H51" s="293" t="s">
        <v>119</v>
      </c>
      <c r="I51" s="296" t="s">
        <v>19</v>
      </c>
      <c r="J51" s="297"/>
      <c r="K51" s="297"/>
      <c r="L51" s="298"/>
      <c r="M51" s="305" t="s">
        <v>129</v>
      </c>
      <c r="N51" s="306"/>
      <c r="O51" s="307"/>
      <c r="P51" s="21" t="s">
        <v>18</v>
      </c>
      <c r="Q51" s="28"/>
      <c r="R51" s="28"/>
      <c r="S51" s="16"/>
      <c r="T51" s="58"/>
      <c r="U51" s="211"/>
      <c r="V51" s="212"/>
      <c r="W51" s="212"/>
      <c r="X51" s="212" t="s">
        <v>206</v>
      </c>
      <c r="Y51" s="212"/>
      <c r="Z51" s="212"/>
      <c r="AA51" s="213" t="s">
        <v>155</v>
      </c>
      <c r="AB51" s="211"/>
      <c r="AC51" s="212"/>
      <c r="AD51" s="212"/>
      <c r="AE51" s="212" t="s">
        <v>155</v>
      </c>
      <c r="AF51" s="212"/>
      <c r="AG51" s="212"/>
      <c r="AH51" s="213" t="s">
        <v>155</v>
      </c>
      <c r="AI51" s="211"/>
      <c r="AJ51" s="212"/>
      <c r="AK51" s="212"/>
      <c r="AL51" s="212" t="s">
        <v>155</v>
      </c>
      <c r="AM51" s="212"/>
      <c r="AN51" s="212"/>
      <c r="AO51" s="213" t="s">
        <v>155</v>
      </c>
      <c r="AP51" s="211"/>
      <c r="AQ51" s="212"/>
      <c r="AR51" s="212"/>
      <c r="AS51" s="212" t="s">
        <v>155</v>
      </c>
      <c r="AT51" s="212"/>
      <c r="AU51" s="212"/>
      <c r="AV51" s="213" t="s">
        <v>155</v>
      </c>
      <c r="AW51" s="211"/>
      <c r="AX51" s="212"/>
      <c r="AY51" s="212"/>
      <c r="AZ51" s="314"/>
      <c r="BA51" s="268"/>
      <c r="BB51" s="267"/>
      <c r="BC51" s="268"/>
      <c r="BD51" s="275"/>
      <c r="BE51" s="276"/>
      <c r="BF51" s="276"/>
      <c r="BG51" s="276"/>
      <c r="BH51" s="277"/>
    </row>
    <row r="52" spans="2:60" ht="20.25" customHeight="1" x14ac:dyDescent="0.4">
      <c r="B52" s="121">
        <f>B49+1</f>
        <v>11</v>
      </c>
      <c r="C52" s="287"/>
      <c r="D52" s="288"/>
      <c r="E52" s="289"/>
      <c r="F52" s="120" t="str">
        <f>C51</f>
        <v>介護従業者</v>
      </c>
      <c r="G52" s="122"/>
      <c r="H52" s="294"/>
      <c r="I52" s="299"/>
      <c r="J52" s="300"/>
      <c r="K52" s="300"/>
      <c r="L52" s="301"/>
      <c r="M52" s="308"/>
      <c r="N52" s="309"/>
      <c r="O52" s="310"/>
      <c r="P52" s="23" t="s">
        <v>72</v>
      </c>
      <c r="Q52" s="24"/>
      <c r="R52" s="24"/>
      <c r="S52" s="19"/>
      <c r="T52" s="53"/>
      <c r="U52" s="205" t="str">
        <f>IF(U51="","",VLOOKUP(U51,【記載例】シフト記号表!$D$6:$X$47,21,FALSE))</f>
        <v/>
      </c>
      <c r="V52" s="206" t="str">
        <f>IF(V51="","",VLOOKUP(V51,【記載例】シフト記号表!$D$6:$X$47,21,FALSE))</f>
        <v/>
      </c>
      <c r="W52" s="206" t="str">
        <f>IF(W51="","",VLOOKUP(W51,【記載例】シフト記号表!$D$6:$X$47,21,FALSE))</f>
        <v/>
      </c>
      <c r="X52" s="206">
        <f>IF(X51="","",VLOOKUP(X51,【記載例】シフト記号表!$D$6:$X$47,21,FALSE))</f>
        <v>5.9999999999999982</v>
      </c>
      <c r="Y52" s="206" t="str">
        <f>IF(Y51="","",VLOOKUP(Y51,【記載例】シフト記号表!$D$6:$X$47,21,FALSE))</f>
        <v/>
      </c>
      <c r="Z52" s="206" t="str">
        <f>IF(Z51="","",VLOOKUP(Z51,【記載例】シフト記号表!$D$6:$X$47,21,FALSE))</f>
        <v/>
      </c>
      <c r="AA52" s="207">
        <f>IF(AA51="","",VLOOKUP(AA51,【記載例】シフト記号表!$D$6:$X$47,21,FALSE))</f>
        <v>5.9999999999999982</v>
      </c>
      <c r="AB52" s="205" t="str">
        <f>IF(AB51="","",VLOOKUP(AB51,【記載例】シフト記号表!$D$6:$X$47,21,FALSE))</f>
        <v/>
      </c>
      <c r="AC52" s="206" t="str">
        <f>IF(AC51="","",VLOOKUP(AC51,【記載例】シフト記号表!$D$6:$X$47,21,FALSE))</f>
        <v/>
      </c>
      <c r="AD52" s="206" t="str">
        <f>IF(AD51="","",VLOOKUP(AD51,【記載例】シフト記号表!$D$6:$X$47,21,FALSE))</f>
        <v/>
      </c>
      <c r="AE52" s="206">
        <f>IF(AE51="","",VLOOKUP(AE51,【記載例】シフト記号表!$D$6:$X$47,21,FALSE))</f>
        <v>5.9999999999999982</v>
      </c>
      <c r="AF52" s="206" t="str">
        <f>IF(AF51="","",VLOOKUP(AF51,【記載例】シフト記号表!$D$6:$X$47,21,FALSE))</f>
        <v/>
      </c>
      <c r="AG52" s="206" t="str">
        <f>IF(AG51="","",VLOOKUP(AG51,【記載例】シフト記号表!$D$6:$X$47,21,FALSE))</f>
        <v/>
      </c>
      <c r="AH52" s="207">
        <f>IF(AH51="","",VLOOKUP(AH51,【記載例】シフト記号表!$D$6:$X$47,21,FALSE))</f>
        <v>5.9999999999999982</v>
      </c>
      <c r="AI52" s="205" t="str">
        <f>IF(AI51="","",VLOOKUP(AI51,【記載例】シフト記号表!$D$6:$X$47,21,FALSE))</f>
        <v/>
      </c>
      <c r="AJ52" s="206" t="str">
        <f>IF(AJ51="","",VLOOKUP(AJ51,【記載例】シフト記号表!$D$6:$X$47,21,FALSE))</f>
        <v/>
      </c>
      <c r="AK52" s="206" t="str">
        <f>IF(AK51="","",VLOOKUP(AK51,【記載例】シフト記号表!$D$6:$X$47,21,FALSE))</f>
        <v/>
      </c>
      <c r="AL52" s="206">
        <f>IF(AL51="","",VLOOKUP(AL51,【記載例】シフト記号表!$D$6:$X$47,21,FALSE))</f>
        <v>5.9999999999999982</v>
      </c>
      <c r="AM52" s="206" t="str">
        <f>IF(AM51="","",VLOOKUP(AM51,【記載例】シフト記号表!$D$6:$X$47,21,FALSE))</f>
        <v/>
      </c>
      <c r="AN52" s="206" t="str">
        <f>IF(AN51="","",VLOOKUP(AN51,【記載例】シフト記号表!$D$6:$X$47,21,FALSE))</f>
        <v/>
      </c>
      <c r="AO52" s="207">
        <f>IF(AO51="","",VLOOKUP(AO51,【記載例】シフト記号表!$D$6:$X$47,21,FALSE))</f>
        <v>5.9999999999999982</v>
      </c>
      <c r="AP52" s="205" t="str">
        <f>IF(AP51="","",VLOOKUP(AP51,【記載例】シフト記号表!$D$6:$X$47,21,FALSE))</f>
        <v/>
      </c>
      <c r="AQ52" s="206" t="str">
        <f>IF(AQ51="","",VLOOKUP(AQ51,【記載例】シフト記号表!$D$6:$X$47,21,FALSE))</f>
        <v/>
      </c>
      <c r="AR52" s="206" t="str">
        <f>IF(AR51="","",VLOOKUP(AR51,【記載例】シフト記号表!$D$6:$X$47,21,FALSE))</f>
        <v/>
      </c>
      <c r="AS52" s="206">
        <f>IF(AS51="","",VLOOKUP(AS51,【記載例】シフト記号表!$D$6:$X$47,21,FALSE))</f>
        <v>5.9999999999999982</v>
      </c>
      <c r="AT52" s="206" t="str">
        <f>IF(AT51="","",VLOOKUP(AT51,【記載例】シフト記号表!$D$6:$X$47,21,FALSE))</f>
        <v/>
      </c>
      <c r="AU52" s="206" t="str">
        <f>IF(AU51="","",VLOOKUP(AU51,【記載例】シフト記号表!$D$6:$X$47,21,FALSE))</f>
        <v/>
      </c>
      <c r="AV52" s="207">
        <f>IF(AV51="","",VLOOKUP(AV51,【記載例】シフト記号表!$D$6:$X$47,21,FALSE))</f>
        <v>5.9999999999999982</v>
      </c>
      <c r="AW52" s="205" t="str">
        <f>IF(AW51="","",VLOOKUP(AW51,【記載例】シフト記号表!$D$6:$X$47,21,FALSE))</f>
        <v/>
      </c>
      <c r="AX52" s="206" t="str">
        <f>IF(AX51="","",VLOOKUP(AX51,【記載例】シフト記号表!$D$6:$X$47,21,FALSE))</f>
        <v/>
      </c>
      <c r="AY52" s="206" t="str">
        <f>IF(AY51="","",VLOOKUP(AY51,【記載例】シフト記号表!$D$6:$X$47,21,FALSE))</f>
        <v/>
      </c>
      <c r="AZ52" s="269">
        <f>IF($BC$3="４週",SUM(U52:AV52),IF($BC$3="暦月",SUM(U52:AY52),""))</f>
        <v>47.999999999999993</v>
      </c>
      <c r="BA52" s="270"/>
      <c r="BB52" s="271">
        <f>IF($BC$3="４週",AZ52/4,IF($BC$3="暦月",(AZ52/($BC$8/7)),""))</f>
        <v>11.2</v>
      </c>
      <c r="BC52" s="270"/>
      <c r="BD52" s="278"/>
      <c r="BE52" s="279"/>
      <c r="BF52" s="279"/>
      <c r="BG52" s="279"/>
      <c r="BH52" s="280"/>
    </row>
    <row r="53" spans="2:60" ht="20.25" customHeight="1" x14ac:dyDescent="0.4">
      <c r="B53" s="123"/>
      <c r="C53" s="315"/>
      <c r="D53" s="316"/>
      <c r="E53" s="317"/>
      <c r="F53" s="166"/>
      <c r="G53" s="124" t="str">
        <f>C51</f>
        <v>介護従業者</v>
      </c>
      <c r="H53" s="318"/>
      <c r="I53" s="319"/>
      <c r="J53" s="320"/>
      <c r="K53" s="320"/>
      <c r="L53" s="321"/>
      <c r="M53" s="322"/>
      <c r="N53" s="323"/>
      <c r="O53" s="324"/>
      <c r="P53" s="41" t="s">
        <v>73</v>
      </c>
      <c r="Q53" s="42"/>
      <c r="R53" s="42"/>
      <c r="S53" s="43"/>
      <c r="T53" s="59"/>
      <c r="U53" s="208" t="str">
        <f>IF(U51="","",VLOOKUP(U51,【記載例】シフト記号表!$D$6:$Z$47,23,FALSE))</f>
        <v/>
      </c>
      <c r="V53" s="209" t="str">
        <f>IF(V51="","",VLOOKUP(V51,【記載例】シフト記号表!$D$6:$Z$47,23,FALSE))</f>
        <v/>
      </c>
      <c r="W53" s="209" t="str">
        <f>IF(W51="","",VLOOKUP(W51,【記載例】シフト記号表!$D$6:$Z$47,23,FALSE))</f>
        <v/>
      </c>
      <c r="X53" s="209" t="str">
        <f>IF(X51="","",VLOOKUP(X51,【記載例】シフト記号表!$D$6:$Z$47,23,FALSE))</f>
        <v>-</v>
      </c>
      <c r="Y53" s="209" t="str">
        <f>IF(Y51="","",VLOOKUP(Y51,【記載例】シフト記号表!$D$6:$Z$47,23,FALSE))</f>
        <v/>
      </c>
      <c r="Z53" s="209" t="str">
        <f>IF(Z51="","",VLOOKUP(Z51,【記載例】シフト記号表!$D$6:$Z$47,23,FALSE))</f>
        <v/>
      </c>
      <c r="AA53" s="210" t="str">
        <f>IF(AA51="","",VLOOKUP(AA51,【記載例】シフト記号表!$D$6:$Z$47,23,FALSE))</f>
        <v>-</v>
      </c>
      <c r="AB53" s="208" t="str">
        <f>IF(AB51="","",VLOOKUP(AB51,【記載例】シフト記号表!$D$6:$Z$47,23,FALSE))</f>
        <v/>
      </c>
      <c r="AC53" s="209" t="str">
        <f>IF(AC51="","",VLOOKUP(AC51,【記載例】シフト記号表!$D$6:$Z$47,23,FALSE))</f>
        <v/>
      </c>
      <c r="AD53" s="209" t="str">
        <f>IF(AD51="","",VLOOKUP(AD51,【記載例】シフト記号表!$D$6:$Z$47,23,FALSE))</f>
        <v/>
      </c>
      <c r="AE53" s="209" t="str">
        <f>IF(AE51="","",VLOOKUP(AE51,【記載例】シフト記号表!$D$6:$Z$47,23,FALSE))</f>
        <v>-</v>
      </c>
      <c r="AF53" s="209" t="str">
        <f>IF(AF51="","",VLOOKUP(AF51,【記載例】シフト記号表!$D$6:$Z$47,23,FALSE))</f>
        <v/>
      </c>
      <c r="AG53" s="209" t="str">
        <f>IF(AG51="","",VLOOKUP(AG51,【記載例】シフト記号表!$D$6:$Z$47,23,FALSE))</f>
        <v/>
      </c>
      <c r="AH53" s="210" t="str">
        <f>IF(AH51="","",VLOOKUP(AH51,【記載例】シフト記号表!$D$6:$Z$47,23,FALSE))</f>
        <v>-</v>
      </c>
      <c r="AI53" s="208" t="str">
        <f>IF(AI51="","",VLOOKUP(AI51,【記載例】シフト記号表!$D$6:$Z$47,23,FALSE))</f>
        <v/>
      </c>
      <c r="AJ53" s="209" t="str">
        <f>IF(AJ51="","",VLOOKUP(AJ51,【記載例】シフト記号表!$D$6:$Z$47,23,FALSE))</f>
        <v/>
      </c>
      <c r="AK53" s="209" t="str">
        <f>IF(AK51="","",VLOOKUP(AK51,【記載例】シフト記号表!$D$6:$Z$47,23,FALSE))</f>
        <v/>
      </c>
      <c r="AL53" s="209" t="str">
        <f>IF(AL51="","",VLOOKUP(AL51,【記載例】シフト記号表!$D$6:$Z$47,23,FALSE))</f>
        <v>-</v>
      </c>
      <c r="AM53" s="209" t="str">
        <f>IF(AM51="","",VLOOKUP(AM51,【記載例】シフト記号表!$D$6:$Z$47,23,FALSE))</f>
        <v/>
      </c>
      <c r="AN53" s="209" t="str">
        <f>IF(AN51="","",VLOOKUP(AN51,【記載例】シフト記号表!$D$6:$Z$47,23,FALSE))</f>
        <v/>
      </c>
      <c r="AO53" s="210" t="str">
        <f>IF(AO51="","",VLOOKUP(AO51,【記載例】シフト記号表!$D$6:$Z$47,23,FALSE))</f>
        <v>-</v>
      </c>
      <c r="AP53" s="208" t="str">
        <f>IF(AP51="","",VLOOKUP(AP51,【記載例】シフト記号表!$D$6:$Z$47,23,FALSE))</f>
        <v/>
      </c>
      <c r="AQ53" s="209" t="str">
        <f>IF(AQ51="","",VLOOKUP(AQ51,【記載例】シフト記号表!$D$6:$Z$47,23,FALSE))</f>
        <v/>
      </c>
      <c r="AR53" s="209" t="str">
        <f>IF(AR51="","",VLOOKUP(AR51,【記載例】シフト記号表!$D$6:$Z$47,23,FALSE))</f>
        <v/>
      </c>
      <c r="AS53" s="209" t="str">
        <f>IF(AS51="","",VLOOKUP(AS51,【記載例】シフト記号表!$D$6:$Z$47,23,FALSE))</f>
        <v>-</v>
      </c>
      <c r="AT53" s="209" t="str">
        <f>IF(AT51="","",VLOOKUP(AT51,【記載例】シフト記号表!$D$6:$Z$47,23,FALSE))</f>
        <v/>
      </c>
      <c r="AU53" s="209" t="str">
        <f>IF(AU51="","",VLOOKUP(AU51,【記載例】シフト記号表!$D$6:$Z$47,23,FALSE))</f>
        <v/>
      </c>
      <c r="AV53" s="210" t="str">
        <f>IF(AV51="","",VLOOKUP(AV51,【記載例】シフト記号表!$D$6:$Z$47,23,FALSE))</f>
        <v>-</v>
      </c>
      <c r="AW53" s="208" t="str">
        <f>IF(AW51="","",VLOOKUP(AW51,【記載例】シフト記号表!$D$6:$Z$47,23,FALSE))</f>
        <v/>
      </c>
      <c r="AX53" s="209" t="str">
        <f>IF(AX51="","",VLOOKUP(AX51,【記載例】シフト記号表!$D$6:$Z$47,23,FALSE))</f>
        <v/>
      </c>
      <c r="AY53" s="209" t="str">
        <f>IF(AY51="","",VLOOKUP(AY51,【記載例】シフト記号表!$D$6:$Z$47,23,FALSE))</f>
        <v/>
      </c>
      <c r="AZ53" s="272">
        <f>IF($BC$3="４週",SUM(U53:AV53),IF($BC$3="暦月",SUM(U53:AY53),""))</f>
        <v>0</v>
      </c>
      <c r="BA53" s="273"/>
      <c r="BB53" s="274">
        <f>IF($BC$3="４週",AZ53/4,IF($BC$3="暦月",(AZ53/($BC$8/7)),""))</f>
        <v>0</v>
      </c>
      <c r="BC53" s="273"/>
      <c r="BD53" s="408">
        <v>45017</v>
      </c>
      <c r="BE53" s="409"/>
      <c r="BF53" s="409"/>
      <c r="BG53" s="409"/>
      <c r="BH53" s="410"/>
    </row>
    <row r="54" spans="2:60" ht="20.25" customHeight="1" x14ac:dyDescent="0.4">
      <c r="B54" s="125"/>
      <c r="C54" s="284" t="s">
        <v>85</v>
      </c>
      <c r="D54" s="285"/>
      <c r="E54" s="286"/>
      <c r="F54" s="120"/>
      <c r="G54" s="122"/>
      <c r="H54" s="293" t="s">
        <v>119</v>
      </c>
      <c r="I54" s="296" t="s">
        <v>106</v>
      </c>
      <c r="J54" s="297"/>
      <c r="K54" s="297"/>
      <c r="L54" s="298"/>
      <c r="M54" s="305" t="s">
        <v>130</v>
      </c>
      <c r="N54" s="306"/>
      <c r="O54" s="307"/>
      <c r="P54" s="21" t="s">
        <v>18</v>
      </c>
      <c r="Q54" s="28"/>
      <c r="R54" s="28"/>
      <c r="S54" s="16"/>
      <c r="T54" s="58"/>
      <c r="U54" s="211"/>
      <c r="V54" s="212" t="s">
        <v>149</v>
      </c>
      <c r="W54" s="212"/>
      <c r="X54" s="212"/>
      <c r="Y54" s="212" t="s">
        <v>202</v>
      </c>
      <c r="Z54" s="212"/>
      <c r="AA54" s="213"/>
      <c r="AB54" s="211"/>
      <c r="AC54" s="212" t="s">
        <v>149</v>
      </c>
      <c r="AD54" s="212"/>
      <c r="AE54" s="212"/>
      <c r="AF54" s="212" t="s">
        <v>202</v>
      </c>
      <c r="AG54" s="212"/>
      <c r="AH54" s="213"/>
      <c r="AI54" s="211"/>
      <c r="AJ54" s="212" t="s">
        <v>149</v>
      </c>
      <c r="AK54" s="212"/>
      <c r="AL54" s="212"/>
      <c r="AM54" s="212" t="s">
        <v>149</v>
      </c>
      <c r="AN54" s="212"/>
      <c r="AO54" s="213"/>
      <c r="AP54" s="211"/>
      <c r="AQ54" s="212" t="s">
        <v>202</v>
      </c>
      <c r="AR54" s="212"/>
      <c r="AS54" s="212"/>
      <c r="AT54" s="212" t="s">
        <v>202</v>
      </c>
      <c r="AU54" s="212"/>
      <c r="AV54" s="213"/>
      <c r="AW54" s="211"/>
      <c r="AX54" s="212"/>
      <c r="AY54" s="212"/>
      <c r="AZ54" s="314"/>
      <c r="BA54" s="268"/>
      <c r="BB54" s="267"/>
      <c r="BC54" s="268"/>
      <c r="BD54" s="275"/>
      <c r="BE54" s="276"/>
      <c r="BF54" s="276"/>
      <c r="BG54" s="276"/>
      <c r="BH54" s="277"/>
    </row>
    <row r="55" spans="2:60" ht="20.25" customHeight="1" x14ac:dyDescent="0.4">
      <c r="B55" s="121">
        <f>B52+1</f>
        <v>12</v>
      </c>
      <c r="C55" s="287"/>
      <c r="D55" s="288"/>
      <c r="E55" s="289"/>
      <c r="F55" s="120" t="str">
        <f>C54</f>
        <v>介護従業者</v>
      </c>
      <c r="G55" s="122"/>
      <c r="H55" s="294"/>
      <c r="I55" s="299"/>
      <c r="J55" s="300"/>
      <c r="K55" s="300"/>
      <c r="L55" s="301"/>
      <c r="M55" s="308"/>
      <c r="N55" s="309"/>
      <c r="O55" s="310"/>
      <c r="P55" s="23" t="s">
        <v>72</v>
      </c>
      <c r="Q55" s="24"/>
      <c r="R55" s="24"/>
      <c r="S55" s="19"/>
      <c r="T55" s="53"/>
      <c r="U55" s="205" t="str">
        <f>IF(U54="","",VLOOKUP(U54,【記載例】シフト記号表!$D$6:$X$47,21,FALSE))</f>
        <v/>
      </c>
      <c r="V55" s="206">
        <f>IF(V54="","",VLOOKUP(V54,【記載例】シフト記号表!$D$6:$X$47,21,FALSE))</f>
        <v>7.9999999999999982</v>
      </c>
      <c r="W55" s="206" t="str">
        <f>IF(W54="","",VLOOKUP(W54,【記載例】シフト記号表!$D$6:$X$47,21,FALSE))</f>
        <v/>
      </c>
      <c r="X55" s="206" t="str">
        <f>IF(X54="","",VLOOKUP(X54,【記載例】シフト記号表!$D$6:$X$47,21,FALSE))</f>
        <v/>
      </c>
      <c r="Y55" s="206">
        <f>IF(Y54="","",VLOOKUP(Y54,【記載例】シフト記号表!$D$6:$X$47,21,FALSE))</f>
        <v>7.9999999999999982</v>
      </c>
      <c r="Z55" s="206" t="str">
        <f>IF(Z54="","",VLOOKUP(Z54,【記載例】シフト記号表!$D$6:$X$47,21,FALSE))</f>
        <v/>
      </c>
      <c r="AA55" s="207" t="str">
        <f>IF(AA54="","",VLOOKUP(AA54,【記載例】シフト記号表!$D$6:$X$47,21,FALSE))</f>
        <v/>
      </c>
      <c r="AB55" s="205" t="str">
        <f>IF(AB54="","",VLOOKUP(AB54,【記載例】シフト記号表!$D$6:$X$47,21,FALSE))</f>
        <v/>
      </c>
      <c r="AC55" s="206">
        <f>IF(AC54="","",VLOOKUP(AC54,【記載例】シフト記号表!$D$6:$X$47,21,FALSE))</f>
        <v>7.9999999999999982</v>
      </c>
      <c r="AD55" s="206" t="str">
        <f>IF(AD54="","",VLOOKUP(AD54,【記載例】シフト記号表!$D$6:$X$47,21,FALSE))</f>
        <v/>
      </c>
      <c r="AE55" s="206" t="str">
        <f>IF(AE54="","",VLOOKUP(AE54,【記載例】シフト記号表!$D$6:$X$47,21,FALSE))</f>
        <v/>
      </c>
      <c r="AF55" s="206">
        <f>IF(AF54="","",VLOOKUP(AF54,【記載例】シフト記号表!$D$6:$X$47,21,FALSE))</f>
        <v>7.9999999999999982</v>
      </c>
      <c r="AG55" s="206" t="str">
        <f>IF(AG54="","",VLOOKUP(AG54,【記載例】シフト記号表!$D$6:$X$47,21,FALSE))</f>
        <v/>
      </c>
      <c r="AH55" s="207" t="str">
        <f>IF(AH54="","",VLOOKUP(AH54,【記載例】シフト記号表!$D$6:$X$47,21,FALSE))</f>
        <v/>
      </c>
      <c r="AI55" s="205" t="str">
        <f>IF(AI54="","",VLOOKUP(AI54,【記載例】シフト記号表!$D$6:$X$47,21,FALSE))</f>
        <v/>
      </c>
      <c r="AJ55" s="206">
        <f>IF(AJ54="","",VLOOKUP(AJ54,【記載例】シフト記号表!$D$6:$X$47,21,FALSE))</f>
        <v>7.9999999999999982</v>
      </c>
      <c r="AK55" s="206" t="str">
        <f>IF(AK54="","",VLOOKUP(AK54,【記載例】シフト記号表!$D$6:$X$47,21,FALSE))</f>
        <v/>
      </c>
      <c r="AL55" s="206" t="str">
        <f>IF(AL54="","",VLOOKUP(AL54,【記載例】シフト記号表!$D$6:$X$47,21,FALSE))</f>
        <v/>
      </c>
      <c r="AM55" s="206">
        <f>IF(AM54="","",VLOOKUP(AM54,【記載例】シフト記号表!$D$6:$X$47,21,FALSE))</f>
        <v>7.9999999999999982</v>
      </c>
      <c r="AN55" s="206" t="str">
        <f>IF(AN54="","",VLOOKUP(AN54,【記載例】シフト記号表!$D$6:$X$47,21,FALSE))</f>
        <v/>
      </c>
      <c r="AO55" s="207" t="str">
        <f>IF(AO54="","",VLOOKUP(AO54,【記載例】シフト記号表!$D$6:$X$47,21,FALSE))</f>
        <v/>
      </c>
      <c r="AP55" s="205" t="str">
        <f>IF(AP54="","",VLOOKUP(AP54,【記載例】シフト記号表!$D$6:$X$47,21,FALSE))</f>
        <v/>
      </c>
      <c r="AQ55" s="206">
        <f>IF(AQ54="","",VLOOKUP(AQ54,【記載例】シフト記号表!$D$6:$X$47,21,FALSE))</f>
        <v>7.9999999999999982</v>
      </c>
      <c r="AR55" s="206" t="str">
        <f>IF(AR54="","",VLOOKUP(AR54,【記載例】シフト記号表!$D$6:$X$47,21,FALSE))</f>
        <v/>
      </c>
      <c r="AS55" s="206" t="str">
        <f>IF(AS54="","",VLOOKUP(AS54,【記載例】シフト記号表!$D$6:$X$47,21,FALSE))</f>
        <v/>
      </c>
      <c r="AT55" s="206">
        <f>IF(AT54="","",VLOOKUP(AT54,【記載例】シフト記号表!$D$6:$X$47,21,FALSE))</f>
        <v>7.9999999999999982</v>
      </c>
      <c r="AU55" s="206" t="str">
        <f>IF(AU54="","",VLOOKUP(AU54,【記載例】シフト記号表!$D$6:$X$47,21,FALSE))</f>
        <v/>
      </c>
      <c r="AV55" s="207" t="str">
        <f>IF(AV54="","",VLOOKUP(AV54,【記載例】シフト記号表!$D$6:$X$47,21,FALSE))</f>
        <v/>
      </c>
      <c r="AW55" s="205" t="str">
        <f>IF(AW54="","",VLOOKUP(AW54,【記載例】シフト記号表!$D$6:$X$47,21,FALSE))</f>
        <v/>
      </c>
      <c r="AX55" s="206" t="str">
        <f>IF(AX54="","",VLOOKUP(AX54,【記載例】シフト記号表!$D$6:$X$47,21,FALSE))</f>
        <v/>
      </c>
      <c r="AY55" s="206" t="str">
        <f>IF(AY54="","",VLOOKUP(AY54,【記載例】シフト記号表!$D$6:$X$47,21,FALSE))</f>
        <v/>
      </c>
      <c r="AZ55" s="269">
        <f>IF($BC$3="４週",SUM(U55:AV55),IF($BC$3="暦月",SUM(U55:AY55),""))</f>
        <v>63.999999999999993</v>
      </c>
      <c r="BA55" s="270"/>
      <c r="BB55" s="271">
        <f>IF($BC$3="４週",AZ55/4,IF($BC$3="暦月",(AZ55/($BC$8/7)),""))</f>
        <v>14.933333333333332</v>
      </c>
      <c r="BC55" s="270"/>
      <c r="BD55" s="278"/>
      <c r="BE55" s="279"/>
      <c r="BF55" s="279"/>
      <c r="BG55" s="279"/>
      <c r="BH55" s="280"/>
    </row>
    <row r="56" spans="2:60" ht="20.25" customHeight="1" x14ac:dyDescent="0.4">
      <c r="B56" s="123"/>
      <c r="C56" s="315"/>
      <c r="D56" s="316"/>
      <c r="E56" s="317"/>
      <c r="F56" s="166"/>
      <c r="G56" s="124" t="str">
        <f>C54</f>
        <v>介護従業者</v>
      </c>
      <c r="H56" s="318"/>
      <c r="I56" s="319"/>
      <c r="J56" s="320"/>
      <c r="K56" s="320"/>
      <c r="L56" s="321"/>
      <c r="M56" s="322"/>
      <c r="N56" s="323"/>
      <c r="O56" s="324"/>
      <c r="P56" s="41" t="s">
        <v>73</v>
      </c>
      <c r="Q56" s="42"/>
      <c r="R56" s="42"/>
      <c r="S56" s="43"/>
      <c r="T56" s="59"/>
      <c r="U56" s="208" t="str">
        <f>IF(U54="","",VLOOKUP(U54,【記載例】シフト記号表!$D$6:$Z$47,23,FALSE))</f>
        <v/>
      </c>
      <c r="V56" s="209" t="str">
        <f>IF(V54="","",VLOOKUP(V54,【記載例】シフト記号表!$D$6:$Z$47,23,FALSE))</f>
        <v>-</v>
      </c>
      <c r="W56" s="209" t="str">
        <f>IF(W54="","",VLOOKUP(W54,【記載例】シフト記号表!$D$6:$Z$47,23,FALSE))</f>
        <v/>
      </c>
      <c r="X56" s="209" t="str">
        <f>IF(X54="","",VLOOKUP(X54,【記載例】シフト記号表!$D$6:$Z$47,23,FALSE))</f>
        <v/>
      </c>
      <c r="Y56" s="209" t="str">
        <f>IF(Y54="","",VLOOKUP(Y54,【記載例】シフト記号表!$D$6:$Z$47,23,FALSE))</f>
        <v>-</v>
      </c>
      <c r="Z56" s="209" t="str">
        <f>IF(Z54="","",VLOOKUP(Z54,【記載例】シフト記号表!$D$6:$Z$47,23,FALSE))</f>
        <v/>
      </c>
      <c r="AA56" s="210" t="str">
        <f>IF(AA54="","",VLOOKUP(AA54,【記載例】シフト記号表!$D$6:$Z$47,23,FALSE))</f>
        <v/>
      </c>
      <c r="AB56" s="208" t="str">
        <f>IF(AB54="","",VLOOKUP(AB54,【記載例】シフト記号表!$D$6:$Z$47,23,FALSE))</f>
        <v/>
      </c>
      <c r="AC56" s="209" t="str">
        <f>IF(AC54="","",VLOOKUP(AC54,【記載例】シフト記号表!$D$6:$Z$47,23,FALSE))</f>
        <v>-</v>
      </c>
      <c r="AD56" s="209" t="str">
        <f>IF(AD54="","",VLOOKUP(AD54,【記載例】シフト記号表!$D$6:$Z$47,23,FALSE))</f>
        <v/>
      </c>
      <c r="AE56" s="209" t="str">
        <f>IF(AE54="","",VLOOKUP(AE54,【記載例】シフト記号表!$D$6:$Z$47,23,FALSE))</f>
        <v/>
      </c>
      <c r="AF56" s="209" t="str">
        <f>IF(AF54="","",VLOOKUP(AF54,【記載例】シフト記号表!$D$6:$Z$47,23,FALSE))</f>
        <v>-</v>
      </c>
      <c r="AG56" s="209" t="str">
        <f>IF(AG54="","",VLOOKUP(AG54,【記載例】シフト記号表!$D$6:$Z$47,23,FALSE))</f>
        <v/>
      </c>
      <c r="AH56" s="210" t="str">
        <f>IF(AH54="","",VLOOKUP(AH54,【記載例】シフト記号表!$D$6:$Z$47,23,FALSE))</f>
        <v/>
      </c>
      <c r="AI56" s="208" t="str">
        <f>IF(AI54="","",VLOOKUP(AI54,【記載例】シフト記号表!$D$6:$Z$47,23,FALSE))</f>
        <v/>
      </c>
      <c r="AJ56" s="209" t="str">
        <f>IF(AJ54="","",VLOOKUP(AJ54,【記載例】シフト記号表!$D$6:$Z$47,23,FALSE))</f>
        <v>-</v>
      </c>
      <c r="AK56" s="209" t="str">
        <f>IF(AK54="","",VLOOKUP(AK54,【記載例】シフト記号表!$D$6:$Z$47,23,FALSE))</f>
        <v/>
      </c>
      <c r="AL56" s="209" t="str">
        <f>IF(AL54="","",VLOOKUP(AL54,【記載例】シフト記号表!$D$6:$Z$47,23,FALSE))</f>
        <v/>
      </c>
      <c r="AM56" s="209" t="str">
        <f>IF(AM54="","",VLOOKUP(AM54,【記載例】シフト記号表!$D$6:$Z$47,23,FALSE))</f>
        <v>-</v>
      </c>
      <c r="AN56" s="209" t="str">
        <f>IF(AN54="","",VLOOKUP(AN54,【記載例】シフト記号表!$D$6:$Z$47,23,FALSE))</f>
        <v/>
      </c>
      <c r="AO56" s="210" t="str">
        <f>IF(AO54="","",VLOOKUP(AO54,【記載例】シフト記号表!$D$6:$Z$47,23,FALSE))</f>
        <v/>
      </c>
      <c r="AP56" s="208" t="str">
        <f>IF(AP54="","",VLOOKUP(AP54,【記載例】シフト記号表!$D$6:$Z$47,23,FALSE))</f>
        <v/>
      </c>
      <c r="AQ56" s="209" t="str">
        <f>IF(AQ54="","",VLOOKUP(AQ54,【記載例】シフト記号表!$D$6:$Z$47,23,FALSE))</f>
        <v>-</v>
      </c>
      <c r="AR56" s="209" t="str">
        <f>IF(AR54="","",VLOOKUP(AR54,【記載例】シフト記号表!$D$6:$Z$47,23,FALSE))</f>
        <v/>
      </c>
      <c r="AS56" s="209" t="str">
        <f>IF(AS54="","",VLOOKUP(AS54,【記載例】シフト記号表!$D$6:$Z$47,23,FALSE))</f>
        <v/>
      </c>
      <c r="AT56" s="209" t="str">
        <f>IF(AT54="","",VLOOKUP(AT54,【記載例】シフト記号表!$D$6:$Z$47,23,FALSE))</f>
        <v>-</v>
      </c>
      <c r="AU56" s="209" t="str">
        <f>IF(AU54="","",VLOOKUP(AU54,【記載例】シフト記号表!$D$6:$Z$47,23,FALSE))</f>
        <v/>
      </c>
      <c r="AV56" s="210" t="str">
        <f>IF(AV54="","",VLOOKUP(AV54,【記載例】シフト記号表!$D$6:$Z$47,23,FALSE))</f>
        <v/>
      </c>
      <c r="AW56" s="208" t="str">
        <f>IF(AW54="","",VLOOKUP(AW54,【記載例】シフト記号表!$D$6:$Z$47,23,FALSE))</f>
        <v/>
      </c>
      <c r="AX56" s="209" t="str">
        <f>IF(AX54="","",VLOOKUP(AX54,【記載例】シフト記号表!$D$6:$Z$47,23,FALSE))</f>
        <v/>
      </c>
      <c r="AY56" s="209" t="str">
        <f>IF(AY54="","",VLOOKUP(AY54,【記載例】シフト記号表!$D$6:$Z$47,23,FALSE))</f>
        <v/>
      </c>
      <c r="AZ56" s="272">
        <f>IF($BC$3="４週",SUM(U56:AV56),IF($BC$3="暦月",SUM(U56:AY56),""))</f>
        <v>0</v>
      </c>
      <c r="BA56" s="273"/>
      <c r="BB56" s="274">
        <f>IF($BC$3="４週",AZ56/4,IF($BC$3="暦月",(AZ56/($BC$8/7)),""))</f>
        <v>0</v>
      </c>
      <c r="BC56" s="273"/>
      <c r="BD56" s="408">
        <v>45017</v>
      </c>
      <c r="BE56" s="409"/>
      <c r="BF56" s="409"/>
      <c r="BG56" s="409"/>
      <c r="BH56" s="410"/>
    </row>
    <row r="57" spans="2:60" ht="20.25" customHeight="1" x14ac:dyDescent="0.4">
      <c r="B57" s="125"/>
      <c r="C57" s="284" t="s">
        <v>85</v>
      </c>
      <c r="D57" s="285"/>
      <c r="E57" s="286"/>
      <c r="F57" s="120"/>
      <c r="G57" s="122"/>
      <c r="H57" s="293" t="s">
        <v>119</v>
      </c>
      <c r="I57" s="296" t="s">
        <v>106</v>
      </c>
      <c r="J57" s="297"/>
      <c r="K57" s="297"/>
      <c r="L57" s="298"/>
      <c r="M57" s="305" t="s">
        <v>131</v>
      </c>
      <c r="N57" s="306"/>
      <c r="O57" s="307"/>
      <c r="P57" s="21" t="s">
        <v>18</v>
      </c>
      <c r="Q57" s="28"/>
      <c r="R57" s="28"/>
      <c r="S57" s="16"/>
      <c r="T57" s="58"/>
      <c r="U57" s="211" t="s">
        <v>207</v>
      </c>
      <c r="V57" s="212"/>
      <c r="W57" s="212"/>
      <c r="X57" s="212"/>
      <c r="Y57" s="212"/>
      <c r="Z57" s="212" t="s">
        <v>154</v>
      </c>
      <c r="AA57" s="213"/>
      <c r="AB57" s="211" t="s">
        <v>207</v>
      </c>
      <c r="AC57" s="212"/>
      <c r="AD57" s="212"/>
      <c r="AE57" s="212"/>
      <c r="AF57" s="212"/>
      <c r="AG57" s="212" t="s">
        <v>154</v>
      </c>
      <c r="AH57" s="213"/>
      <c r="AI57" s="211" t="s">
        <v>207</v>
      </c>
      <c r="AJ57" s="212"/>
      <c r="AK57" s="212"/>
      <c r="AL57" s="212"/>
      <c r="AM57" s="212"/>
      <c r="AN57" s="212" t="s">
        <v>154</v>
      </c>
      <c r="AO57" s="213"/>
      <c r="AP57" s="211" t="s">
        <v>207</v>
      </c>
      <c r="AQ57" s="212"/>
      <c r="AR57" s="212"/>
      <c r="AS57" s="212"/>
      <c r="AT57" s="212"/>
      <c r="AU57" s="212" t="s">
        <v>154</v>
      </c>
      <c r="AV57" s="213"/>
      <c r="AW57" s="211"/>
      <c r="AX57" s="212"/>
      <c r="AY57" s="212"/>
      <c r="AZ57" s="314"/>
      <c r="BA57" s="268"/>
      <c r="BB57" s="267"/>
      <c r="BC57" s="268"/>
      <c r="BD57" s="275"/>
      <c r="BE57" s="276"/>
      <c r="BF57" s="276"/>
      <c r="BG57" s="276"/>
      <c r="BH57" s="277"/>
    </row>
    <row r="58" spans="2:60" ht="20.25" customHeight="1" x14ac:dyDescent="0.4">
      <c r="B58" s="121">
        <f>B55+1</f>
        <v>13</v>
      </c>
      <c r="C58" s="287"/>
      <c r="D58" s="288"/>
      <c r="E58" s="289"/>
      <c r="F58" s="120" t="str">
        <f>C57</f>
        <v>介護従業者</v>
      </c>
      <c r="G58" s="122"/>
      <c r="H58" s="294"/>
      <c r="I58" s="299"/>
      <c r="J58" s="300"/>
      <c r="K58" s="300"/>
      <c r="L58" s="301"/>
      <c r="M58" s="308"/>
      <c r="N58" s="309"/>
      <c r="O58" s="310"/>
      <c r="P58" s="23" t="s">
        <v>72</v>
      </c>
      <c r="Q58" s="24"/>
      <c r="R58" s="24"/>
      <c r="S58" s="19"/>
      <c r="T58" s="53"/>
      <c r="U58" s="205">
        <f>IF(U57="","",VLOOKUP(U57,【記載例】シフト記号表!$D$6:$X$47,21,FALSE))</f>
        <v>6</v>
      </c>
      <c r="V58" s="206" t="str">
        <f>IF(V57="","",VLOOKUP(V57,【記載例】シフト記号表!$D$6:$X$47,21,FALSE))</f>
        <v/>
      </c>
      <c r="W58" s="206" t="str">
        <f>IF(W57="","",VLOOKUP(W57,【記載例】シフト記号表!$D$6:$X$47,21,FALSE))</f>
        <v/>
      </c>
      <c r="X58" s="206" t="str">
        <f>IF(X57="","",VLOOKUP(X57,【記載例】シフト記号表!$D$6:$X$47,21,FALSE))</f>
        <v/>
      </c>
      <c r="Y58" s="206" t="str">
        <f>IF(Y57="","",VLOOKUP(Y57,【記載例】シフト記号表!$D$6:$X$47,21,FALSE))</f>
        <v/>
      </c>
      <c r="Z58" s="206">
        <f>IF(Z57="","",VLOOKUP(Z57,【記載例】シフト記号表!$D$6:$X$47,21,FALSE))</f>
        <v>6</v>
      </c>
      <c r="AA58" s="207" t="str">
        <f>IF(AA57="","",VLOOKUP(AA57,【記載例】シフト記号表!$D$6:$X$47,21,FALSE))</f>
        <v/>
      </c>
      <c r="AB58" s="205">
        <f>IF(AB57="","",VLOOKUP(AB57,【記載例】シフト記号表!$D$6:$X$47,21,FALSE))</f>
        <v>6</v>
      </c>
      <c r="AC58" s="206" t="str">
        <f>IF(AC57="","",VLOOKUP(AC57,【記載例】シフト記号表!$D$6:$X$47,21,FALSE))</f>
        <v/>
      </c>
      <c r="AD58" s="206" t="str">
        <f>IF(AD57="","",VLOOKUP(AD57,【記載例】シフト記号表!$D$6:$X$47,21,FALSE))</f>
        <v/>
      </c>
      <c r="AE58" s="206" t="str">
        <f>IF(AE57="","",VLOOKUP(AE57,【記載例】シフト記号表!$D$6:$X$47,21,FALSE))</f>
        <v/>
      </c>
      <c r="AF58" s="206" t="str">
        <f>IF(AF57="","",VLOOKUP(AF57,【記載例】シフト記号表!$D$6:$X$47,21,FALSE))</f>
        <v/>
      </c>
      <c r="AG58" s="206">
        <f>IF(AG57="","",VLOOKUP(AG57,【記載例】シフト記号表!$D$6:$X$47,21,FALSE))</f>
        <v>6</v>
      </c>
      <c r="AH58" s="207" t="str">
        <f>IF(AH57="","",VLOOKUP(AH57,【記載例】シフト記号表!$D$6:$X$47,21,FALSE))</f>
        <v/>
      </c>
      <c r="AI58" s="205">
        <f>IF(AI57="","",VLOOKUP(AI57,【記載例】シフト記号表!$D$6:$X$47,21,FALSE))</f>
        <v>6</v>
      </c>
      <c r="AJ58" s="206" t="str">
        <f>IF(AJ57="","",VLOOKUP(AJ57,【記載例】シフト記号表!$D$6:$X$47,21,FALSE))</f>
        <v/>
      </c>
      <c r="AK58" s="206" t="str">
        <f>IF(AK57="","",VLOOKUP(AK57,【記載例】シフト記号表!$D$6:$X$47,21,FALSE))</f>
        <v/>
      </c>
      <c r="AL58" s="206" t="str">
        <f>IF(AL57="","",VLOOKUP(AL57,【記載例】シフト記号表!$D$6:$X$47,21,FALSE))</f>
        <v/>
      </c>
      <c r="AM58" s="206" t="str">
        <f>IF(AM57="","",VLOOKUP(AM57,【記載例】シフト記号表!$D$6:$X$47,21,FALSE))</f>
        <v/>
      </c>
      <c r="AN58" s="206">
        <f>IF(AN57="","",VLOOKUP(AN57,【記載例】シフト記号表!$D$6:$X$47,21,FALSE))</f>
        <v>6</v>
      </c>
      <c r="AO58" s="207" t="str">
        <f>IF(AO57="","",VLOOKUP(AO57,【記載例】シフト記号表!$D$6:$X$47,21,FALSE))</f>
        <v/>
      </c>
      <c r="AP58" s="205">
        <f>IF(AP57="","",VLOOKUP(AP57,【記載例】シフト記号表!$D$6:$X$47,21,FALSE))</f>
        <v>6</v>
      </c>
      <c r="AQ58" s="206" t="str">
        <f>IF(AQ57="","",VLOOKUP(AQ57,【記載例】シフト記号表!$D$6:$X$47,21,FALSE))</f>
        <v/>
      </c>
      <c r="AR58" s="206" t="str">
        <f>IF(AR57="","",VLOOKUP(AR57,【記載例】シフト記号表!$D$6:$X$47,21,FALSE))</f>
        <v/>
      </c>
      <c r="AS58" s="206" t="str">
        <f>IF(AS57="","",VLOOKUP(AS57,【記載例】シフト記号表!$D$6:$X$47,21,FALSE))</f>
        <v/>
      </c>
      <c r="AT58" s="206" t="str">
        <f>IF(AT57="","",VLOOKUP(AT57,【記載例】シフト記号表!$D$6:$X$47,21,FALSE))</f>
        <v/>
      </c>
      <c r="AU58" s="206">
        <f>IF(AU57="","",VLOOKUP(AU57,【記載例】シフト記号表!$D$6:$X$47,21,FALSE))</f>
        <v>6</v>
      </c>
      <c r="AV58" s="207" t="str">
        <f>IF(AV57="","",VLOOKUP(AV57,【記載例】シフト記号表!$D$6:$X$47,21,FALSE))</f>
        <v/>
      </c>
      <c r="AW58" s="205" t="str">
        <f>IF(AW57="","",VLOOKUP(AW57,【記載例】シフト記号表!$D$6:$X$47,21,FALSE))</f>
        <v/>
      </c>
      <c r="AX58" s="206" t="str">
        <f>IF(AX57="","",VLOOKUP(AX57,【記載例】シフト記号表!$D$6:$X$47,21,FALSE))</f>
        <v/>
      </c>
      <c r="AY58" s="206" t="str">
        <f>IF(AY57="","",VLOOKUP(AY57,【記載例】シフト記号表!$D$6:$X$47,21,FALSE))</f>
        <v/>
      </c>
      <c r="AZ58" s="269">
        <f>IF($BC$3="４週",SUM(U58:AV58),IF($BC$3="暦月",SUM(U58:AY58),""))</f>
        <v>48</v>
      </c>
      <c r="BA58" s="270"/>
      <c r="BB58" s="271">
        <f>IF($BC$3="４週",AZ58/4,IF($BC$3="暦月",(AZ58/($BC$8/7)),""))</f>
        <v>11.200000000000001</v>
      </c>
      <c r="BC58" s="270"/>
      <c r="BD58" s="278"/>
      <c r="BE58" s="279"/>
      <c r="BF58" s="279"/>
      <c r="BG58" s="279"/>
      <c r="BH58" s="280"/>
    </row>
    <row r="59" spans="2:60" ht="20.25" customHeight="1" x14ac:dyDescent="0.4">
      <c r="B59" s="123"/>
      <c r="C59" s="315"/>
      <c r="D59" s="316"/>
      <c r="E59" s="317"/>
      <c r="F59" s="166"/>
      <c r="G59" s="124" t="str">
        <f>C57</f>
        <v>介護従業者</v>
      </c>
      <c r="H59" s="318"/>
      <c r="I59" s="319"/>
      <c r="J59" s="320"/>
      <c r="K59" s="320"/>
      <c r="L59" s="321"/>
      <c r="M59" s="322"/>
      <c r="N59" s="323"/>
      <c r="O59" s="324"/>
      <c r="P59" s="41" t="s">
        <v>73</v>
      </c>
      <c r="Q59" s="42"/>
      <c r="R59" s="42"/>
      <c r="S59" s="43"/>
      <c r="T59" s="59"/>
      <c r="U59" s="208" t="str">
        <f>IF(U57="","",VLOOKUP(U57,【記載例】シフト記号表!$D$6:$Z$47,23,FALSE))</f>
        <v>-</v>
      </c>
      <c r="V59" s="209" t="str">
        <f>IF(V57="","",VLOOKUP(V57,【記載例】シフト記号表!$D$6:$Z$47,23,FALSE))</f>
        <v/>
      </c>
      <c r="W59" s="209" t="str">
        <f>IF(W57="","",VLOOKUP(W57,【記載例】シフト記号表!$D$6:$Z$47,23,FALSE))</f>
        <v/>
      </c>
      <c r="X59" s="209" t="str">
        <f>IF(X57="","",VLOOKUP(X57,【記載例】シフト記号表!$D$6:$Z$47,23,FALSE))</f>
        <v/>
      </c>
      <c r="Y59" s="209" t="str">
        <f>IF(Y57="","",VLOOKUP(Y57,【記載例】シフト記号表!$D$6:$Z$47,23,FALSE))</f>
        <v/>
      </c>
      <c r="Z59" s="209" t="str">
        <f>IF(Z57="","",VLOOKUP(Z57,【記載例】シフト記号表!$D$6:$Z$47,23,FALSE))</f>
        <v>-</v>
      </c>
      <c r="AA59" s="210" t="str">
        <f>IF(AA57="","",VLOOKUP(AA57,【記載例】シフト記号表!$D$6:$Z$47,23,FALSE))</f>
        <v/>
      </c>
      <c r="AB59" s="208" t="str">
        <f>IF(AB57="","",VLOOKUP(AB57,【記載例】シフト記号表!$D$6:$Z$47,23,FALSE))</f>
        <v>-</v>
      </c>
      <c r="AC59" s="209" t="str">
        <f>IF(AC57="","",VLOOKUP(AC57,【記載例】シフト記号表!$D$6:$Z$47,23,FALSE))</f>
        <v/>
      </c>
      <c r="AD59" s="209" t="str">
        <f>IF(AD57="","",VLOOKUP(AD57,【記載例】シフト記号表!$D$6:$Z$47,23,FALSE))</f>
        <v/>
      </c>
      <c r="AE59" s="209" t="str">
        <f>IF(AE57="","",VLOOKUP(AE57,【記載例】シフト記号表!$D$6:$Z$47,23,FALSE))</f>
        <v/>
      </c>
      <c r="AF59" s="209" t="str">
        <f>IF(AF57="","",VLOOKUP(AF57,【記載例】シフト記号表!$D$6:$Z$47,23,FALSE))</f>
        <v/>
      </c>
      <c r="AG59" s="209" t="str">
        <f>IF(AG57="","",VLOOKUP(AG57,【記載例】シフト記号表!$D$6:$Z$47,23,FALSE))</f>
        <v>-</v>
      </c>
      <c r="AH59" s="210" t="str">
        <f>IF(AH57="","",VLOOKUP(AH57,【記載例】シフト記号表!$D$6:$Z$47,23,FALSE))</f>
        <v/>
      </c>
      <c r="AI59" s="208" t="str">
        <f>IF(AI57="","",VLOOKUP(AI57,【記載例】シフト記号表!$D$6:$Z$47,23,FALSE))</f>
        <v>-</v>
      </c>
      <c r="AJ59" s="209" t="str">
        <f>IF(AJ57="","",VLOOKUP(AJ57,【記載例】シフト記号表!$D$6:$Z$47,23,FALSE))</f>
        <v/>
      </c>
      <c r="AK59" s="209" t="str">
        <f>IF(AK57="","",VLOOKUP(AK57,【記載例】シフト記号表!$D$6:$Z$47,23,FALSE))</f>
        <v/>
      </c>
      <c r="AL59" s="209" t="str">
        <f>IF(AL57="","",VLOOKUP(AL57,【記載例】シフト記号表!$D$6:$Z$47,23,FALSE))</f>
        <v/>
      </c>
      <c r="AM59" s="209" t="str">
        <f>IF(AM57="","",VLOOKUP(AM57,【記載例】シフト記号表!$D$6:$Z$47,23,FALSE))</f>
        <v/>
      </c>
      <c r="AN59" s="209" t="str">
        <f>IF(AN57="","",VLOOKUP(AN57,【記載例】シフト記号表!$D$6:$Z$47,23,FALSE))</f>
        <v>-</v>
      </c>
      <c r="AO59" s="210" t="str">
        <f>IF(AO57="","",VLOOKUP(AO57,【記載例】シフト記号表!$D$6:$Z$47,23,FALSE))</f>
        <v/>
      </c>
      <c r="AP59" s="208" t="str">
        <f>IF(AP57="","",VLOOKUP(AP57,【記載例】シフト記号表!$D$6:$Z$47,23,FALSE))</f>
        <v>-</v>
      </c>
      <c r="AQ59" s="209" t="str">
        <f>IF(AQ57="","",VLOOKUP(AQ57,【記載例】シフト記号表!$D$6:$Z$47,23,FALSE))</f>
        <v/>
      </c>
      <c r="AR59" s="209" t="str">
        <f>IF(AR57="","",VLOOKUP(AR57,【記載例】シフト記号表!$D$6:$Z$47,23,FALSE))</f>
        <v/>
      </c>
      <c r="AS59" s="209" t="str">
        <f>IF(AS57="","",VLOOKUP(AS57,【記載例】シフト記号表!$D$6:$Z$47,23,FALSE))</f>
        <v/>
      </c>
      <c r="AT59" s="209" t="str">
        <f>IF(AT57="","",VLOOKUP(AT57,【記載例】シフト記号表!$D$6:$Z$47,23,FALSE))</f>
        <v/>
      </c>
      <c r="AU59" s="209" t="str">
        <f>IF(AU57="","",VLOOKUP(AU57,【記載例】シフト記号表!$D$6:$Z$47,23,FALSE))</f>
        <v>-</v>
      </c>
      <c r="AV59" s="210" t="str">
        <f>IF(AV57="","",VLOOKUP(AV57,【記載例】シフト記号表!$D$6:$Z$47,23,FALSE))</f>
        <v/>
      </c>
      <c r="AW59" s="208" t="str">
        <f>IF(AW57="","",VLOOKUP(AW57,【記載例】シフト記号表!$D$6:$Z$47,23,FALSE))</f>
        <v/>
      </c>
      <c r="AX59" s="209" t="str">
        <f>IF(AX57="","",VLOOKUP(AX57,【記載例】シフト記号表!$D$6:$Z$47,23,FALSE))</f>
        <v/>
      </c>
      <c r="AY59" s="209" t="str">
        <f>IF(AY57="","",VLOOKUP(AY57,【記載例】シフト記号表!$D$6:$Z$47,23,FALSE))</f>
        <v/>
      </c>
      <c r="AZ59" s="272">
        <f>IF($BC$3="４週",SUM(U59:AV59),IF($BC$3="暦月",SUM(U59:AY59),""))</f>
        <v>0</v>
      </c>
      <c r="BA59" s="273"/>
      <c r="BB59" s="274">
        <f>IF($BC$3="４週",AZ59/4,IF($BC$3="暦月",(AZ59/($BC$8/7)),""))</f>
        <v>0</v>
      </c>
      <c r="BC59" s="273"/>
      <c r="BD59" s="408">
        <v>45017</v>
      </c>
      <c r="BE59" s="409"/>
      <c r="BF59" s="409"/>
      <c r="BG59" s="409"/>
      <c r="BH59" s="410"/>
    </row>
    <row r="60" spans="2:60" ht="20.25" customHeight="1" x14ac:dyDescent="0.4">
      <c r="B60" s="125"/>
      <c r="C60" s="284" t="s">
        <v>85</v>
      </c>
      <c r="D60" s="285"/>
      <c r="E60" s="286"/>
      <c r="F60" s="120"/>
      <c r="G60" s="122"/>
      <c r="H60" s="293" t="s">
        <v>119</v>
      </c>
      <c r="I60" s="296" t="s">
        <v>106</v>
      </c>
      <c r="J60" s="297"/>
      <c r="K60" s="297"/>
      <c r="L60" s="298"/>
      <c r="M60" s="305" t="s">
        <v>132</v>
      </c>
      <c r="N60" s="306"/>
      <c r="O60" s="307"/>
      <c r="P60" s="21" t="s">
        <v>18</v>
      </c>
      <c r="Q60" s="28"/>
      <c r="R60" s="28"/>
      <c r="S60" s="16"/>
      <c r="T60" s="58"/>
      <c r="U60" s="211" t="s">
        <v>157</v>
      </c>
      <c r="V60" s="212" t="s">
        <v>157</v>
      </c>
      <c r="W60" s="212" t="s">
        <v>208</v>
      </c>
      <c r="X60" s="212"/>
      <c r="Y60" s="212"/>
      <c r="Z60" s="212"/>
      <c r="AA60" s="213" t="s">
        <v>157</v>
      </c>
      <c r="AB60" s="211" t="s">
        <v>208</v>
      </c>
      <c r="AC60" s="212" t="s">
        <v>157</v>
      </c>
      <c r="AD60" s="212" t="s">
        <v>157</v>
      </c>
      <c r="AE60" s="212"/>
      <c r="AF60" s="212"/>
      <c r="AG60" s="212"/>
      <c r="AH60" s="213" t="s">
        <v>208</v>
      </c>
      <c r="AI60" s="211" t="s">
        <v>157</v>
      </c>
      <c r="AJ60" s="212" t="s">
        <v>157</v>
      </c>
      <c r="AK60" s="212" t="s">
        <v>157</v>
      </c>
      <c r="AL60" s="212"/>
      <c r="AM60" s="212"/>
      <c r="AN60" s="212"/>
      <c r="AO60" s="213" t="s">
        <v>157</v>
      </c>
      <c r="AP60" s="211" t="s">
        <v>208</v>
      </c>
      <c r="AQ60" s="212" t="s">
        <v>157</v>
      </c>
      <c r="AR60" s="212" t="s">
        <v>157</v>
      </c>
      <c r="AS60" s="212"/>
      <c r="AT60" s="212"/>
      <c r="AU60" s="212"/>
      <c r="AV60" s="213" t="s">
        <v>157</v>
      </c>
      <c r="AW60" s="211"/>
      <c r="AX60" s="212"/>
      <c r="AY60" s="212"/>
      <c r="AZ60" s="314"/>
      <c r="BA60" s="268"/>
      <c r="BB60" s="267"/>
      <c r="BC60" s="268"/>
      <c r="BD60" s="275"/>
      <c r="BE60" s="276"/>
      <c r="BF60" s="276"/>
      <c r="BG60" s="276"/>
      <c r="BH60" s="277"/>
    </row>
    <row r="61" spans="2:60" ht="20.25" customHeight="1" x14ac:dyDescent="0.4">
      <c r="B61" s="121">
        <f>B58+1</f>
        <v>14</v>
      </c>
      <c r="C61" s="287"/>
      <c r="D61" s="288"/>
      <c r="E61" s="289"/>
      <c r="F61" s="120" t="str">
        <f>C60</f>
        <v>介護従業者</v>
      </c>
      <c r="G61" s="122"/>
      <c r="H61" s="294"/>
      <c r="I61" s="299"/>
      <c r="J61" s="300"/>
      <c r="K61" s="300"/>
      <c r="L61" s="301"/>
      <c r="M61" s="308"/>
      <c r="N61" s="309"/>
      <c r="O61" s="310"/>
      <c r="P61" s="23" t="s">
        <v>72</v>
      </c>
      <c r="Q61" s="24"/>
      <c r="R61" s="24"/>
      <c r="S61" s="19"/>
      <c r="T61" s="53"/>
      <c r="U61" s="205">
        <f>IF(U60="","",VLOOKUP(U60,【記載例】シフト記号表!$D$6:$X$47,21,FALSE))</f>
        <v>4.0000000000000018</v>
      </c>
      <c r="V61" s="206">
        <f>IF(V60="","",VLOOKUP(V60,【記載例】シフト記号表!$D$6:$X$47,21,FALSE))</f>
        <v>4.0000000000000018</v>
      </c>
      <c r="W61" s="206">
        <f>IF(W60="","",VLOOKUP(W60,【記載例】シフト記号表!$D$6:$X$47,21,FALSE))</f>
        <v>4.0000000000000018</v>
      </c>
      <c r="X61" s="206" t="str">
        <f>IF(X60="","",VLOOKUP(X60,【記載例】シフト記号表!$D$6:$X$47,21,FALSE))</f>
        <v/>
      </c>
      <c r="Y61" s="206" t="str">
        <f>IF(Y60="","",VLOOKUP(Y60,【記載例】シフト記号表!$D$6:$X$47,21,FALSE))</f>
        <v/>
      </c>
      <c r="Z61" s="206" t="str">
        <f>IF(Z60="","",VLOOKUP(Z60,【記載例】シフト記号表!$D$6:$X$47,21,FALSE))</f>
        <v/>
      </c>
      <c r="AA61" s="207">
        <f>IF(AA60="","",VLOOKUP(AA60,【記載例】シフト記号表!$D$6:$X$47,21,FALSE))</f>
        <v>4.0000000000000018</v>
      </c>
      <c r="AB61" s="205">
        <f>IF(AB60="","",VLOOKUP(AB60,【記載例】シフト記号表!$D$6:$X$47,21,FALSE))</f>
        <v>4.0000000000000018</v>
      </c>
      <c r="AC61" s="206">
        <f>IF(AC60="","",VLOOKUP(AC60,【記載例】シフト記号表!$D$6:$X$47,21,FALSE))</f>
        <v>4.0000000000000018</v>
      </c>
      <c r="AD61" s="206">
        <f>IF(AD60="","",VLOOKUP(AD60,【記載例】シフト記号表!$D$6:$X$47,21,FALSE))</f>
        <v>4.0000000000000018</v>
      </c>
      <c r="AE61" s="206" t="str">
        <f>IF(AE60="","",VLOOKUP(AE60,【記載例】シフト記号表!$D$6:$X$47,21,FALSE))</f>
        <v/>
      </c>
      <c r="AF61" s="206" t="str">
        <f>IF(AF60="","",VLOOKUP(AF60,【記載例】シフト記号表!$D$6:$X$47,21,FALSE))</f>
        <v/>
      </c>
      <c r="AG61" s="206" t="str">
        <f>IF(AG60="","",VLOOKUP(AG60,【記載例】シフト記号表!$D$6:$X$47,21,FALSE))</f>
        <v/>
      </c>
      <c r="AH61" s="207">
        <f>IF(AH60="","",VLOOKUP(AH60,【記載例】シフト記号表!$D$6:$X$47,21,FALSE))</f>
        <v>4.0000000000000018</v>
      </c>
      <c r="AI61" s="205">
        <f>IF(AI60="","",VLOOKUP(AI60,【記載例】シフト記号表!$D$6:$X$47,21,FALSE))</f>
        <v>4.0000000000000018</v>
      </c>
      <c r="AJ61" s="206">
        <f>IF(AJ60="","",VLOOKUP(AJ60,【記載例】シフト記号表!$D$6:$X$47,21,FALSE))</f>
        <v>4.0000000000000018</v>
      </c>
      <c r="AK61" s="206">
        <f>IF(AK60="","",VLOOKUP(AK60,【記載例】シフト記号表!$D$6:$X$47,21,FALSE))</f>
        <v>4.0000000000000018</v>
      </c>
      <c r="AL61" s="206" t="str">
        <f>IF(AL60="","",VLOOKUP(AL60,【記載例】シフト記号表!$D$6:$X$47,21,FALSE))</f>
        <v/>
      </c>
      <c r="AM61" s="206" t="str">
        <f>IF(AM60="","",VLOOKUP(AM60,【記載例】シフト記号表!$D$6:$X$47,21,FALSE))</f>
        <v/>
      </c>
      <c r="AN61" s="206" t="str">
        <f>IF(AN60="","",VLOOKUP(AN60,【記載例】シフト記号表!$D$6:$X$47,21,FALSE))</f>
        <v/>
      </c>
      <c r="AO61" s="207">
        <f>IF(AO60="","",VLOOKUP(AO60,【記載例】シフト記号表!$D$6:$X$47,21,FALSE))</f>
        <v>4.0000000000000018</v>
      </c>
      <c r="AP61" s="205">
        <f>IF(AP60="","",VLOOKUP(AP60,【記載例】シフト記号表!$D$6:$X$47,21,FALSE))</f>
        <v>4.0000000000000018</v>
      </c>
      <c r="AQ61" s="206">
        <f>IF(AQ60="","",VLOOKUP(AQ60,【記載例】シフト記号表!$D$6:$X$47,21,FALSE))</f>
        <v>4.0000000000000018</v>
      </c>
      <c r="AR61" s="206">
        <f>IF(AR60="","",VLOOKUP(AR60,【記載例】シフト記号表!$D$6:$X$47,21,FALSE))</f>
        <v>4.0000000000000018</v>
      </c>
      <c r="AS61" s="206" t="str">
        <f>IF(AS60="","",VLOOKUP(AS60,【記載例】シフト記号表!$D$6:$X$47,21,FALSE))</f>
        <v/>
      </c>
      <c r="AT61" s="206" t="str">
        <f>IF(AT60="","",VLOOKUP(AT60,【記載例】シフト記号表!$D$6:$X$47,21,FALSE))</f>
        <v/>
      </c>
      <c r="AU61" s="206" t="str">
        <f>IF(AU60="","",VLOOKUP(AU60,【記載例】シフト記号表!$D$6:$X$47,21,FALSE))</f>
        <v/>
      </c>
      <c r="AV61" s="207">
        <f>IF(AV60="","",VLOOKUP(AV60,【記載例】シフト記号表!$D$6:$X$47,21,FALSE))</f>
        <v>4.0000000000000018</v>
      </c>
      <c r="AW61" s="205" t="str">
        <f>IF(AW60="","",VLOOKUP(AW60,【記載例】シフト記号表!$D$6:$X$47,21,FALSE))</f>
        <v/>
      </c>
      <c r="AX61" s="206" t="str">
        <f>IF(AX60="","",VLOOKUP(AX60,【記載例】シフト記号表!$D$6:$X$47,21,FALSE))</f>
        <v/>
      </c>
      <c r="AY61" s="206" t="str">
        <f>IF(AY60="","",VLOOKUP(AY60,【記載例】シフト記号表!$D$6:$X$47,21,FALSE))</f>
        <v/>
      </c>
      <c r="AZ61" s="269">
        <f>IF($BC$3="４週",SUM(U61:AV61),IF($BC$3="暦月",SUM(U61:AY61),""))</f>
        <v>64.000000000000014</v>
      </c>
      <c r="BA61" s="270"/>
      <c r="BB61" s="271">
        <f>IF($BC$3="４週",AZ61/4,IF($BC$3="暦月",(AZ61/($BC$8/7)),""))</f>
        <v>14.933333333333337</v>
      </c>
      <c r="BC61" s="270"/>
      <c r="BD61" s="278"/>
      <c r="BE61" s="279"/>
      <c r="BF61" s="279"/>
      <c r="BG61" s="279"/>
      <c r="BH61" s="280"/>
    </row>
    <row r="62" spans="2:60" ht="20.25" customHeight="1" x14ac:dyDescent="0.4">
      <c r="B62" s="123"/>
      <c r="C62" s="315"/>
      <c r="D62" s="316"/>
      <c r="E62" s="317"/>
      <c r="F62" s="166"/>
      <c r="G62" s="124" t="str">
        <f>C60</f>
        <v>介護従業者</v>
      </c>
      <c r="H62" s="318"/>
      <c r="I62" s="319"/>
      <c r="J62" s="320"/>
      <c r="K62" s="320"/>
      <c r="L62" s="321"/>
      <c r="M62" s="322"/>
      <c r="N62" s="323"/>
      <c r="O62" s="324"/>
      <c r="P62" s="41" t="s">
        <v>73</v>
      </c>
      <c r="Q62" s="42"/>
      <c r="R62" s="42"/>
      <c r="S62" s="43"/>
      <c r="T62" s="59"/>
      <c r="U62" s="208" t="str">
        <f>IF(U60="","",VLOOKUP(U60,【記載例】シフト記号表!$D$6:$Z$47,23,FALSE))</f>
        <v>-</v>
      </c>
      <c r="V62" s="209" t="str">
        <f>IF(V60="","",VLOOKUP(V60,【記載例】シフト記号表!$D$6:$Z$47,23,FALSE))</f>
        <v>-</v>
      </c>
      <c r="W62" s="209" t="str">
        <f>IF(W60="","",VLOOKUP(W60,【記載例】シフト記号表!$D$6:$Z$47,23,FALSE))</f>
        <v>-</v>
      </c>
      <c r="X62" s="209" t="str">
        <f>IF(X60="","",VLOOKUP(X60,【記載例】シフト記号表!$D$6:$Z$47,23,FALSE))</f>
        <v/>
      </c>
      <c r="Y62" s="209" t="str">
        <f>IF(Y60="","",VLOOKUP(Y60,【記載例】シフト記号表!$D$6:$Z$47,23,FALSE))</f>
        <v/>
      </c>
      <c r="Z62" s="209" t="str">
        <f>IF(Z60="","",VLOOKUP(Z60,【記載例】シフト記号表!$D$6:$Z$47,23,FALSE))</f>
        <v/>
      </c>
      <c r="AA62" s="210" t="str">
        <f>IF(AA60="","",VLOOKUP(AA60,【記載例】シフト記号表!$D$6:$Z$47,23,FALSE))</f>
        <v>-</v>
      </c>
      <c r="AB62" s="208" t="str">
        <f>IF(AB60="","",VLOOKUP(AB60,【記載例】シフト記号表!$D$6:$Z$47,23,FALSE))</f>
        <v>-</v>
      </c>
      <c r="AC62" s="209" t="str">
        <f>IF(AC60="","",VLOOKUP(AC60,【記載例】シフト記号表!$D$6:$Z$47,23,FALSE))</f>
        <v>-</v>
      </c>
      <c r="AD62" s="209" t="str">
        <f>IF(AD60="","",VLOOKUP(AD60,【記載例】シフト記号表!$D$6:$Z$47,23,FALSE))</f>
        <v>-</v>
      </c>
      <c r="AE62" s="209" t="str">
        <f>IF(AE60="","",VLOOKUP(AE60,【記載例】シフト記号表!$D$6:$Z$47,23,FALSE))</f>
        <v/>
      </c>
      <c r="AF62" s="209" t="str">
        <f>IF(AF60="","",VLOOKUP(AF60,【記載例】シフト記号表!$D$6:$Z$47,23,FALSE))</f>
        <v/>
      </c>
      <c r="AG62" s="209" t="str">
        <f>IF(AG60="","",VLOOKUP(AG60,【記載例】シフト記号表!$D$6:$Z$47,23,FALSE))</f>
        <v/>
      </c>
      <c r="AH62" s="210" t="str">
        <f>IF(AH60="","",VLOOKUP(AH60,【記載例】シフト記号表!$D$6:$Z$47,23,FALSE))</f>
        <v>-</v>
      </c>
      <c r="AI62" s="208" t="str">
        <f>IF(AI60="","",VLOOKUP(AI60,【記載例】シフト記号表!$D$6:$Z$47,23,FALSE))</f>
        <v>-</v>
      </c>
      <c r="AJ62" s="209" t="str">
        <f>IF(AJ60="","",VLOOKUP(AJ60,【記載例】シフト記号表!$D$6:$Z$47,23,FALSE))</f>
        <v>-</v>
      </c>
      <c r="AK62" s="209" t="str">
        <f>IF(AK60="","",VLOOKUP(AK60,【記載例】シフト記号表!$D$6:$Z$47,23,FALSE))</f>
        <v>-</v>
      </c>
      <c r="AL62" s="209" t="str">
        <f>IF(AL60="","",VLOOKUP(AL60,【記載例】シフト記号表!$D$6:$Z$47,23,FALSE))</f>
        <v/>
      </c>
      <c r="AM62" s="209" t="str">
        <f>IF(AM60="","",VLOOKUP(AM60,【記載例】シフト記号表!$D$6:$Z$47,23,FALSE))</f>
        <v/>
      </c>
      <c r="AN62" s="209" t="str">
        <f>IF(AN60="","",VLOOKUP(AN60,【記載例】シフト記号表!$D$6:$Z$47,23,FALSE))</f>
        <v/>
      </c>
      <c r="AO62" s="210" t="str">
        <f>IF(AO60="","",VLOOKUP(AO60,【記載例】シフト記号表!$D$6:$Z$47,23,FALSE))</f>
        <v>-</v>
      </c>
      <c r="AP62" s="208" t="str">
        <f>IF(AP60="","",VLOOKUP(AP60,【記載例】シフト記号表!$D$6:$Z$47,23,FALSE))</f>
        <v>-</v>
      </c>
      <c r="AQ62" s="209" t="str">
        <f>IF(AQ60="","",VLOOKUP(AQ60,【記載例】シフト記号表!$D$6:$Z$47,23,FALSE))</f>
        <v>-</v>
      </c>
      <c r="AR62" s="209" t="str">
        <f>IF(AR60="","",VLOOKUP(AR60,【記載例】シフト記号表!$D$6:$Z$47,23,FALSE))</f>
        <v>-</v>
      </c>
      <c r="AS62" s="209" t="str">
        <f>IF(AS60="","",VLOOKUP(AS60,【記載例】シフト記号表!$D$6:$Z$47,23,FALSE))</f>
        <v/>
      </c>
      <c r="AT62" s="209" t="str">
        <f>IF(AT60="","",VLOOKUP(AT60,【記載例】シフト記号表!$D$6:$Z$47,23,FALSE))</f>
        <v/>
      </c>
      <c r="AU62" s="209" t="str">
        <f>IF(AU60="","",VLOOKUP(AU60,【記載例】シフト記号表!$D$6:$Z$47,23,FALSE))</f>
        <v/>
      </c>
      <c r="AV62" s="210" t="str">
        <f>IF(AV60="","",VLOOKUP(AV60,【記載例】シフト記号表!$D$6:$Z$47,23,FALSE))</f>
        <v>-</v>
      </c>
      <c r="AW62" s="208" t="str">
        <f>IF(AW60="","",VLOOKUP(AW60,【記載例】シフト記号表!$D$6:$Z$47,23,FALSE))</f>
        <v/>
      </c>
      <c r="AX62" s="209" t="str">
        <f>IF(AX60="","",VLOOKUP(AX60,【記載例】シフト記号表!$D$6:$Z$47,23,FALSE))</f>
        <v/>
      </c>
      <c r="AY62" s="209" t="str">
        <f>IF(AY60="","",VLOOKUP(AY60,【記載例】シフト記号表!$D$6:$Z$47,23,FALSE))</f>
        <v/>
      </c>
      <c r="AZ62" s="272">
        <f>IF($BC$3="４週",SUM(U62:AV62),IF($BC$3="暦月",SUM(U62:AY62),""))</f>
        <v>0</v>
      </c>
      <c r="BA62" s="273"/>
      <c r="BB62" s="274">
        <f>IF($BC$3="４週",AZ62/4,IF($BC$3="暦月",(AZ62/($BC$8/7)),""))</f>
        <v>0</v>
      </c>
      <c r="BC62" s="273"/>
      <c r="BD62" s="408">
        <v>45017</v>
      </c>
      <c r="BE62" s="409"/>
      <c r="BF62" s="409"/>
      <c r="BG62" s="409"/>
      <c r="BH62" s="410"/>
    </row>
    <row r="63" spans="2:60" ht="20.25" customHeight="1" x14ac:dyDescent="0.4">
      <c r="B63" s="125"/>
      <c r="C63" s="284" t="s">
        <v>85</v>
      </c>
      <c r="D63" s="285"/>
      <c r="E63" s="286"/>
      <c r="F63" s="120"/>
      <c r="G63" s="122"/>
      <c r="H63" s="293" t="s">
        <v>119</v>
      </c>
      <c r="I63" s="296" t="s">
        <v>106</v>
      </c>
      <c r="J63" s="297"/>
      <c r="K63" s="297"/>
      <c r="L63" s="298"/>
      <c r="M63" s="305" t="s">
        <v>133</v>
      </c>
      <c r="N63" s="306"/>
      <c r="O63" s="307"/>
      <c r="P63" s="21" t="s">
        <v>18</v>
      </c>
      <c r="Q63" s="28"/>
      <c r="R63" s="28"/>
      <c r="S63" s="16"/>
      <c r="T63" s="58"/>
      <c r="U63" s="211" t="s">
        <v>209</v>
      </c>
      <c r="V63" s="212" t="s">
        <v>209</v>
      </c>
      <c r="W63" s="212" t="s">
        <v>156</v>
      </c>
      <c r="X63" s="212"/>
      <c r="Y63" s="212"/>
      <c r="Z63" s="212"/>
      <c r="AA63" s="213"/>
      <c r="AB63" s="211" t="s">
        <v>209</v>
      </c>
      <c r="AC63" s="212" t="s">
        <v>209</v>
      </c>
      <c r="AD63" s="212" t="s">
        <v>156</v>
      </c>
      <c r="AE63" s="212"/>
      <c r="AF63" s="212"/>
      <c r="AG63" s="212"/>
      <c r="AH63" s="213"/>
      <c r="AI63" s="211" t="s">
        <v>209</v>
      </c>
      <c r="AJ63" s="212" t="s">
        <v>156</v>
      </c>
      <c r="AK63" s="212" t="s">
        <v>156</v>
      </c>
      <c r="AL63" s="212"/>
      <c r="AM63" s="212"/>
      <c r="AN63" s="212"/>
      <c r="AO63" s="213"/>
      <c r="AP63" s="211" t="s">
        <v>209</v>
      </c>
      <c r="AQ63" s="212" t="s">
        <v>209</v>
      </c>
      <c r="AR63" s="212" t="s">
        <v>156</v>
      </c>
      <c r="AS63" s="212"/>
      <c r="AT63" s="212"/>
      <c r="AU63" s="212"/>
      <c r="AV63" s="213"/>
      <c r="AW63" s="211"/>
      <c r="AX63" s="212"/>
      <c r="AY63" s="212"/>
      <c r="AZ63" s="314"/>
      <c r="BA63" s="268"/>
      <c r="BB63" s="267"/>
      <c r="BC63" s="268"/>
      <c r="BD63" s="275"/>
      <c r="BE63" s="276"/>
      <c r="BF63" s="276"/>
      <c r="BG63" s="276"/>
      <c r="BH63" s="277"/>
    </row>
    <row r="64" spans="2:60" ht="20.25" customHeight="1" x14ac:dyDescent="0.4">
      <c r="B64" s="121">
        <f>B61+1</f>
        <v>15</v>
      </c>
      <c r="C64" s="287"/>
      <c r="D64" s="288"/>
      <c r="E64" s="289"/>
      <c r="F64" s="120" t="str">
        <f>C63</f>
        <v>介護従業者</v>
      </c>
      <c r="G64" s="122"/>
      <c r="H64" s="294"/>
      <c r="I64" s="299"/>
      <c r="J64" s="300"/>
      <c r="K64" s="300"/>
      <c r="L64" s="301"/>
      <c r="M64" s="308"/>
      <c r="N64" s="309"/>
      <c r="O64" s="310"/>
      <c r="P64" s="23" t="s">
        <v>72</v>
      </c>
      <c r="Q64" s="24"/>
      <c r="R64" s="24"/>
      <c r="S64" s="19"/>
      <c r="T64" s="53"/>
      <c r="U64" s="205">
        <f>IF(U63="","",VLOOKUP(U63,【記載例】シフト記号表!$D$6:$X$47,21,FALSE))</f>
        <v>2.4999999999999991</v>
      </c>
      <c r="V64" s="206">
        <f>IF(V63="","",VLOOKUP(V63,【記載例】シフト記号表!$D$6:$X$47,21,FALSE))</f>
        <v>2.4999999999999991</v>
      </c>
      <c r="W64" s="206">
        <f>IF(W63="","",VLOOKUP(W63,【記載例】シフト記号表!$D$6:$X$47,21,FALSE))</f>
        <v>2.4999999999999991</v>
      </c>
      <c r="X64" s="206" t="str">
        <f>IF(X63="","",VLOOKUP(X63,【記載例】シフト記号表!$D$6:$X$47,21,FALSE))</f>
        <v/>
      </c>
      <c r="Y64" s="206" t="str">
        <f>IF(Y63="","",VLOOKUP(Y63,【記載例】シフト記号表!$D$6:$X$47,21,FALSE))</f>
        <v/>
      </c>
      <c r="Z64" s="206" t="str">
        <f>IF(Z63="","",VLOOKUP(Z63,【記載例】シフト記号表!$D$6:$X$47,21,FALSE))</f>
        <v/>
      </c>
      <c r="AA64" s="207" t="str">
        <f>IF(AA63="","",VLOOKUP(AA63,【記載例】シフト記号表!$D$6:$X$47,21,FALSE))</f>
        <v/>
      </c>
      <c r="AB64" s="205">
        <f>IF(AB63="","",VLOOKUP(AB63,【記載例】シフト記号表!$D$6:$X$47,21,FALSE))</f>
        <v>2.4999999999999991</v>
      </c>
      <c r="AC64" s="206">
        <f>IF(AC63="","",VLOOKUP(AC63,【記載例】シフト記号表!$D$6:$X$47,21,FALSE))</f>
        <v>2.4999999999999991</v>
      </c>
      <c r="AD64" s="206">
        <f>IF(AD63="","",VLOOKUP(AD63,【記載例】シフト記号表!$D$6:$X$47,21,FALSE))</f>
        <v>2.4999999999999991</v>
      </c>
      <c r="AE64" s="206" t="str">
        <f>IF(AE63="","",VLOOKUP(AE63,【記載例】シフト記号表!$D$6:$X$47,21,FALSE))</f>
        <v/>
      </c>
      <c r="AF64" s="206" t="str">
        <f>IF(AF63="","",VLOOKUP(AF63,【記載例】シフト記号表!$D$6:$X$47,21,FALSE))</f>
        <v/>
      </c>
      <c r="AG64" s="206" t="str">
        <f>IF(AG63="","",VLOOKUP(AG63,【記載例】シフト記号表!$D$6:$X$47,21,FALSE))</f>
        <v/>
      </c>
      <c r="AH64" s="207" t="str">
        <f>IF(AH63="","",VLOOKUP(AH63,【記載例】シフト記号表!$D$6:$X$47,21,FALSE))</f>
        <v/>
      </c>
      <c r="AI64" s="205">
        <f>IF(AI63="","",VLOOKUP(AI63,【記載例】シフト記号表!$D$6:$X$47,21,FALSE))</f>
        <v>2.4999999999999991</v>
      </c>
      <c r="AJ64" s="206">
        <f>IF(AJ63="","",VLOOKUP(AJ63,【記載例】シフト記号表!$D$6:$X$47,21,FALSE))</f>
        <v>2.4999999999999991</v>
      </c>
      <c r="AK64" s="206">
        <f>IF(AK63="","",VLOOKUP(AK63,【記載例】シフト記号表!$D$6:$X$47,21,FALSE))</f>
        <v>2.4999999999999991</v>
      </c>
      <c r="AL64" s="206" t="str">
        <f>IF(AL63="","",VLOOKUP(AL63,【記載例】シフト記号表!$D$6:$X$47,21,FALSE))</f>
        <v/>
      </c>
      <c r="AM64" s="206" t="str">
        <f>IF(AM63="","",VLOOKUP(AM63,【記載例】シフト記号表!$D$6:$X$47,21,FALSE))</f>
        <v/>
      </c>
      <c r="AN64" s="206" t="str">
        <f>IF(AN63="","",VLOOKUP(AN63,【記載例】シフト記号表!$D$6:$X$47,21,FALSE))</f>
        <v/>
      </c>
      <c r="AO64" s="207" t="str">
        <f>IF(AO63="","",VLOOKUP(AO63,【記載例】シフト記号表!$D$6:$X$47,21,FALSE))</f>
        <v/>
      </c>
      <c r="AP64" s="205">
        <f>IF(AP63="","",VLOOKUP(AP63,【記載例】シフト記号表!$D$6:$X$47,21,FALSE))</f>
        <v>2.4999999999999991</v>
      </c>
      <c r="AQ64" s="206">
        <f>IF(AQ63="","",VLOOKUP(AQ63,【記載例】シフト記号表!$D$6:$X$47,21,FALSE))</f>
        <v>2.4999999999999991</v>
      </c>
      <c r="AR64" s="206">
        <f>IF(AR63="","",VLOOKUP(AR63,【記載例】シフト記号表!$D$6:$X$47,21,FALSE))</f>
        <v>2.4999999999999991</v>
      </c>
      <c r="AS64" s="206" t="str">
        <f>IF(AS63="","",VLOOKUP(AS63,【記載例】シフト記号表!$D$6:$X$47,21,FALSE))</f>
        <v/>
      </c>
      <c r="AT64" s="206" t="str">
        <f>IF(AT63="","",VLOOKUP(AT63,【記載例】シフト記号表!$D$6:$X$47,21,FALSE))</f>
        <v/>
      </c>
      <c r="AU64" s="206" t="str">
        <f>IF(AU63="","",VLOOKUP(AU63,【記載例】シフト記号表!$D$6:$X$47,21,FALSE))</f>
        <v/>
      </c>
      <c r="AV64" s="207" t="str">
        <f>IF(AV63="","",VLOOKUP(AV63,【記載例】シフト記号表!$D$6:$X$47,21,FALSE))</f>
        <v/>
      </c>
      <c r="AW64" s="205" t="str">
        <f>IF(AW63="","",VLOOKUP(AW63,【記載例】シフト記号表!$D$6:$X$47,21,FALSE))</f>
        <v/>
      </c>
      <c r="AX64" s="206" t="str">
        <f>IF(AX63="","",VLOOKUP(AX63,【記載例】シフト記号表!$D$6:$X$47,21,FALSE))</f>
        <v/>
      </c>
      <c r="AY64" s="206" t="str">
        <f>IF(AY63="","",VLOOKUP(AY63,【記載例】シフト記号表!$D$6:$X$47,21,FALSE))</f>
        <v/>
      </c>
      <c r="AZ64" s="269">
        <f>IF($BC$3="４週",SUM(U64:AV64),IF($BC$3="暦月",SUM(U64:AY64),""))</f>
        <v>29.999999999999996</v>
      </c>
      <c r="BA64" s="270"/>
      <c r="BB64" s="271">
        <f>IF($BC$3="４週",AZ64/4,IF($BC$3="暦月",(AZ64/($BC$8/7)),""))</f>
        <v>6.9999999999999991</v>
      </c>
      <c r="BC64" s="270"/>
      <c r="BD64" s="278"/>
      <c r="BE64" s="279"/>
      <c r="BF64" s="279"/>
      <c r="BG64" s="279"/>
      <c r="BH64" s="280"/>
    </row>
    <row r="65" spans="2:60" ht="20.25" customHeight="1" x14ac:dyDescent="0.4">
      <c r="B65" s="123"/>
      <c r="C65" s="315"/>
      <c r="D65" s="316"/>
      <c r="E65" s="317"/>
      <c r="F65" s="166"/>
      <c r="G65" s="124" t="str">
        <f>C63</f>
        <v>介護従業者</v>
      </c>
      <c r="H65" s="318"/>
      <c r="I65" s="319"/>
      <c r="J65" s="320"/>
      <c r="K65" s="320"/>
      <c r="L65" s="321"/>
      <c r="M65" s="322"/>
      <c r="N65" s="323"/>
      <c r="O65" s="324"/>
      <c r="P65" s="41" t="s">
        <v>73</v>
      </c>
      <c r="Q65" s="42"/>
      <c r="R65" s="42"/>
      <c r="S65" s="43"/>
      <c r="T65" s="59"/>
      <c r="U65" s="208" t="str">
        <f>IF(U63="","",VLOOKUP(U63,【記載例】シフト記号表!$D$6:$Z$47,23,FALSE))</f>
        <v>-</v>
      </c>
      <c r="V65" s="209" t="str">
        <f>IF(V63="","",VLOOKUP(V63,【記載例】シフト記号表!$D$6:$Z$47,23,FALSE))</f>
        <v>-</v>
      </c>
      <c r="W65" s="209" t="str">
        <f>IF(W63="","",VLOOKUP(W63,【記載例】シフト記号表!$D$6:$Z$47,23,FALSE))</f>
        <v>-</v>
      </c>
      <c r="X65" s="209" t="str">
        <f>IF(X63="","",VLOOKUP(X63,【記載例】シフト記号表!$D$6:$Z$47,23,FALSE))</f>
        <v/>
      </c>
      <c r="Y65" s="209" t="str">
        <f>IF(Y63="","",VLOOKUP(Y63,【記載例】シフト記号表!$D$6:$Z$47,23,FALSE))</f>
        <v/>
      </c>
      <c r="Z65" s="209" t="str">
        <f>IF(Z63="","",VLOOKUP(Z63,【記載例】シフト記号表!$D$6:$Z$47,23,FALSE))</f>
        <v/>
      </c>
      <c r="AA65" s="210" t="str">
        <f>IF(AA63="","",VLOOKUP(AA63,【記載例】シフト記号表!$D$6:$Z$47,23,FALSE))</f>
        <v/>
      </c>
      <c r="AB65" s="208" t="str">
        <f>IF(AB63="","",VLOOKUP(AB63,【記載例】シフト記号表!$D$6:$Z$47,23,FALSE))</f>
        <v>-</v>
      </c>
      <c r="AC65" s="209" t="str">
        <f>IF(AC63="","",VLOOKUP(AC63,【記載例】シフト記号表!$D$6:$Z$47,23,FALSE))</f>
        <v>-</v>
      </c>
      <c r="AD65" s="209" t="str">
        <f>IF(AD63="","",VLOOKUP(AD63,【記載例】シフト記号表!$D$6:$Z$47,23,FALSE))</f>
        <v>-</v>
      </c>
      <c r="AE65" s="209" t="str">
        <f>IF(AE63="","",VLOOKUP(AE63,【記載例】シフト記号表!$D$6:$Z$47,23,FALSE))</f>
        <v/>
      </c>
      <c r="AF65" s="209" t="str">
        <f>IF(AF63="","",VLOOKUP(AF63,【記載例】シフト記号表!$D$6:$Z$47,23,FALSE))</f>
        <v/>
      </c>
      <c r="AG65" s="209" t="str">
        <f>IF(AG63="","",VLOOKUP(AG63,【記載例】シフト記号表!$D$6:$Z$47,23,FALSE))</f>
        <v/>
      </c>
      <c r="AH65" s="210" t="str">
        <f>IF(AH63="","",VLOOKUP(AH63,【記載例】シフト記号表!$D$6:$Z$47,23,FALSE))</f>
        <v/>
      </c>
      <c r="AI65" s="208" t="str">
        <f>IF(AI63="","",VLOOKUP(AI63,【記載例】シフト記号表!$D$6:$Z$47,23,FALSE))</f>
        <v>-</v>
      </c>
      <c r="AJ65" s="209" t="str">
        <f>IF(AJ63="","",VLOOKUP(AJ63,【記載例】シフト記号表!$D$6:$Z$47,23,FALSE))</f>
        <v>-</v>
      </c>
      <c r="AK65" s="209" t="str">
        <f>IF(AK63="","",VLOOKUP(AK63,【記載例】シフト記号表!$D$6:$Z$47,23,FALSE))</f>
        <v>-</v>
      </c>
      <c r="AL65" s="209" t="str">
        <f>IF(AL63="","",VLOOKUP(AL63,【記載例】シフト記号表!$D$6:$Z$47,23,FALSE))</f>
        <v/>
      </c>
      <c r="AM65" s="209" t="str">
        <f>IF(AM63="","",VLOOKUP(AM63,【記載例】シフト記号表!$D$6:$Z$47,23,FALSE))</f>
        <v/>
      </c>
      <c r="AN65" s="209" t="str">
        <f>IF(AN63="","",VLOOKUP(AN63,【記載例】シフト記号表!$D$6:$Z$47,23,FALSE))</f>
        <v/>
      </c>
      <c r="AO65" s="210" t="str">
        <f>IF(AO63="","",VLOOKUP(AO63,【記載例】シフト記号表!$D$6:$Z$47,23,FALSE))</f>
        <v/>
      </c>
      <c r="AP65" s="208" t="str">
        <f>IF(AP63="","",VLOOKUP(AP63,【記載例】シフト記号表!$D$6:$Z$47,23,FALSE))</f>
        <v>-</v>
      </c>
      <c r="AQ65" s="209" t="str">
        <f>IF(AQ63="","",VLOOKUP(AQ63,【記載例】シフト記号表!$D$6:$Z$47,23,FALSE))</f>
        <v>-</v>
      </c>
      <c r="AR65" s="209" t="str">
        <f>IF(AR63="","",VLOOKUP(AR63,【記載例】シフト記号表!$D$6:$Z$47,23,FALSE))</f>
        <v>-</v>
      </c>
      <c r="AS65" s="209" t="str">
        <f>IF(AS63="","",VLOOKUP(AS63,【記載例】シフト記号表!$D$6:$Z$47,23,FALSE))</f>
        <v/>
      </c>
      <c r="AT65" s="209" t="str">
        <f>IF(AT63="","",VLOOKUP(AT63,【記載例】シフト記号表!$D$6:$Z$47,23,FALSE))</f>
        <v/>
      </c>
      <c r="AU65" s="209" t="str">
        <f>IF(AU63="","",VLOOKUP(AU63,【記載例】シフト記号表!$D$6:$Z$47,23,FALSE))</f>
        <v/>
      </c>
      <c r="AV65" s="210" t="str">
        <f>IF(AV63="","",VLOOKUP(AV63,【記載例】シフト記号表!$D$6:$Z$47,23,FALSE))</f>
        <v/>
      </c>
      <c r="AW65" s="208" t="str">
        <f>IF(AW63="","",VLOOKUP(AW63,【記載例】シフト記号表!$D$6:$Z$47,23,FALSE))</f>
        <v/>
      </c>
      <c r="AX65" s="209" t="str">
        <f>IF(AX63="","",VLOOKUP(AX63,【記載例】シフト記号表!$D$6:$Z$47,23,FALSE))</f>
        <v/>
      </c>
      <c r="AY65" s="209" t="str">
        <f>IF(AY63="","",VLOOKUP(AY63,【記載例】シフト記号表!$D$6:$Z$47,23,FALSE))</f>
        <v/>
      </c>
      <c r="AZ65" s="272">
        <f>IF($BC$3="４週",SUM(U65:AV65),IF($BC$3="暦月",SUM(U65:AY65),""))</f>
        <v>0</v>
      </c>
      <c r="BA65" s="273"/>
      <c r="BB65" s="274">
        <f>IF($BC$3="４週",AZ65/4,IF($BC$3="暦月",(AZ65/($BC$8/7)),""))</f>
        <v>0</v>
      </c>
      <c r="BC65" s="273"/>
      <c r="BD65" s="408">
        <v>45017</v>
      </c>
      <c r="BE65" s="409"/>
      <c r="BF65" s="409"/>
      <c r="BG65" s="409"/>
      <c r="BH65" s="410"/>
    </row>
    <row r="66" spans="2:60" ht="20.25" customHeight="1" x14ac:dyDescent="0.4">
      <c r="B66" s="125"/>
      <c r="C66" s="284" t="s">
        <v>85</v>
      </c>
      <c r="D66" s="285"/>
      <c r="E66" s="286"/>
      <c r="F66" s="120"/>
      <c r="G66" s="122"/>
      <c r="H66" s="293" t="s">
        <v>119</v>
      </c>
      <c r="I66" s="296" t="s">
        <v>106</v>
      </c>
      <c r="J66" s="297"/>
      <c r="K66" s="297"/>
      <c r="L66" s="298"/>
      <c r="M66" s="305" t="s">
        <v>134</v>
      </c>
      <c r="N66" s="306"/>
      <c r="O66" s="307"/>
      <c r="P66" s="44" t="s">
        <v>18</v>
      </c>
      <c r="Q66" s="45"/>
      <c r="R66" s="45"/>
      <c r="S66" s="46"/>
      <c r="T66" s="60"/>
      <c r="U66" s="211"/>
      <c r="V66" s="212"/>
      <c r="W66" s="212" t="s">
        <v>162</v>
      </c>
      <c r="X66" s="212"/>
      <c r="Y66" s="212"/>
      <c r="Z66" s="212" t="s">
        <v>162</v>
      </c>
      <c r="AA66" s="213"/>
      <c r="AB66" s="211"/>
      <c r="AC66" s="212"/>
      <c r="AD66" s="212" t="s">
        <v>204</v>
      </c>
      <c r="AE66" s="212"/>
      <c r="AF66" s="212"/>
      <c r="AG66" s="212" t="s">
        <v>162</v>
      </c>
      <c r="AH66" s="213"/>
      <c r="AI66" s="211"/>
      <c r="AJ66" s="212"/>
      <c r="AK66" s="212" t="s">
        <v>204</v>
      </c>
      <c r="AL66" s="212"/>
      <c r="AM66" s="212"/>
      <c r="AN66" s="212" t="s">
        <v>162</v>
      </c>
      <c r="AO66" s="213"/>
      <c r="AP66" s="211"/>
      <c r="AQ66" s="212"/>
      <c r="AR66" s="212" t="s">
        <v>204</v>
      </c>
      <c r="AS66" s="212"/>
      <c r="AT66" s="212"/>
      <c r="AU66" s="212" t="s">
        <v>162</v>
      </c>
      <c r="AV66" s="213"/>
      <c r="AW66" s="211"/>
      <c r="AX66" s="212"/>
      <c r="AY66" s="212"/>
      <c r="AZ66" s="314"/>
      <c r="BA66" s="268"/>
      <c r="BB66" s="267"/>
      <c r="BC66" s="268"/>
      <c r="BD66" s="275"/>
      <c r="BE66" s="276"/>
      <c r="BF66" s="276"/>
      <c r="BG66" s="276"/>
      <c r="BH66" s="277"/>
    </row>
    <row r="67" spans="2:60" ht="20.25" customHeight="1" x14ac:dyDescent="0.4">
      <c r="B67" s="121">
        <f>B64+1</f>
        <v>16</v>
      </c>
      <c r="C67" s="287"/>
      <c r="D67" s="288"/>
      <c r="E67" s="289"/>
      <c r="F67" s="120" t="str">
        <f>C66</f>
        <v>介護従業者</v>
      </c>
      <c r="G67" s="122"/>
      <c r="H67" s="294"/>
      <c r="I67" s="299"/>
      <c r="J67" s="300"/>
      <c r="K67" s="300"/>
      <c r="L67" s="301"/>
      <c r="M67" s="308"/>
      <c r="N67" s="309"/>
      <c r="O67" s="310"/>
      <c r="P67" s="23" t="s">
        <v>72</v>
      </c>
      <c r="Q67" s="24"/>
      <c r="R67" s="24"/>
      <c r="S67" s="19"/>
      <c r="T67" s="53"/>
      <c r="U67" s="205" t="str">
        <f>IF(U66="","",VLOOKUP(U66,【記載例】シフト記号表!$D$6:$X$47,21,FALSE))</f>
        <v/>
      </c>
      <c r="V67" s="206" t="str">
        <f>IF(V66="","",VLOOKUP(V66,【記載例】シフト記号表!$D$6:$X$47,21,FALSE))</f>
        <v/>
      </c>
      <c r="W67" s="206">
        <f>IF(W66="","",VLOOKUP(W66,【記載例】シフト記号表!$D$6:$X$47,21,FALSE))</f>
        <v>6</v>
      </c>
      <c r="X67" s="206" t="str">
        <f>IF(X66="","",VLOOKUP(X66,【記載例】シフト記号表!$D$6:$X$47,21,FALSE))</f>
        <v/>
      </c>
      <c r="Y67" s="206" t="str">
        <f>IF(Y66="","",VLOOKUP(Y66,【記載例】シフト記号表!$D$6:$X$47,21,FALSE))</f>
        <v/>
      </c>
      <c r="Z67" s="206">
        <f>IF(Z66="","",VLOOKUP(Z66,【記載例】シフト記号表!$D$6:$X$47,21,FALSE))</f>
        <v>6</v>
      </c>
      <c r="AA67" s="207" t="str">
        <f>IF(AA66="","",VLOOKUP(AA66,【記載例】シフト記号表!$D$6:$X$47,21,FALSE))</f>
        <v/>
      </c>
      <c r="AB67" s="205" t="str">
        <f>IF(AB66="","",VLOOKUP(AB66,【記載例】シフト記号表!$D$6:$X$47,21,FALSE))</f>
        <v/>
      </c>
      <c r="AC67" s="206" t="str">
        <f>IF(AC66="","",VLOOKUP(AC66,【記載例】シフト記号表!$D$6:$X$47,21,FALSE))</f>
        <v/>
      </c>
      <c r="AD67" s="206">
        <f>IF(AD66="","",VLOOKUP(AD66,【記載例】シフト記号表!$D$6:$X$47,21,FALSE))</f>
        <v>6</v>
      </c>
      <c r="AE67" s="206" t="str">
        <f>IF(AE66="","",VLOOKUP(AE66,【記載例】シフト記号表!$D$6:$X$47,21,FALSE))</f>
        <v/>
      </c>
      <c r="AF67" s="206" t="str">
        <f>IF(AF66="","",VLOOKUP(AF66,【記載例】シフト記号表!$D$6:$X$47,21,FALSE))</f>
        <v/>
      </c>
      <c r="AG67" s="206">
        <f>IF(AG66="","",VLOOKUP(AG66,【記載例】シフト記号表!$D$6:$X$47,21,FALSE))</f>
        <v>6</v>
      </c>
      <c r="AH67" s="207" t="str">
        <f>IF(AH66="","",VLOOKUP(AH66,【記載例】シフト記号表!$D$6:$X$47,21,FALSE))</f>
        <v/>
      </c>
      <c r="AI67" s="205" t="str">
        <f>IF(AI66="","",VLOOKUP(AI66,【記載例】シフト記号表!$D$6:$X$47,21,FALSE))</f>
        <v/>
      </c>
      <c r="AJ67" s="206" t="str">
        <f>IF(AJ66="","",VLOOKUP(AJ66,【記載例】シフト記号表!$D$6:$X$47,21,FALSE))</f>
        <v/>
      </c>
      <c r="AK67" s="206">
        <f>IF(AK66="","",VLOOKUP(AK66,【記載例】シフト記号表!$D$6:$X$47,21,FALSE))</f>
        <v>6</v>
      </c>
      <c r="AL67" s="206" t="str">
        <f>IF(AL66="","",VLOOKUP(AL66,【記載例】シフト記号表!$D$6:$X$47,21,FALSE))</f>
        <v/>
      </c>
      <c r="AM67" s="206" t="str">
        <f>IF(AM66="","",VLOOKUP(AM66,【記載例】シフト記号表!$D$6:$X$47,21,FALSE))</f>
        <v/>
      </c>
      <c r="AN67" s="206">
        <f>IF(AN66="","",VLOOKUP(AN66,【記載例】シフト記号表!$D$6:$X$47,21,FALSE))</f>
        <v>6</v>
      </c>
      <c r="AO67" s="207" t="str">
        <f>IF(AO66="","",VLOOKUP(AO66,【記載例】シフト記号表!$D$6:$X$47,21,FALSE))</f>
        <v/>
      </c>
      <c r="AP67" s="205" t="str">
        <f>IF(AP66="","",VLOOKUP(AP66,【記載例】シフト記号表!$D$6:$X$47,21,FALSE))</f>
        <v/>
      </c>
      <c r="AQ67" s="206" t="str">
        <f>IF(AQ66="","",VLOOKUP(AQ66,【記載例】シフト記号表!$D$6:$X$47,21,FALSE))</f>
        <v/>
      </c>
      <c r="AR67" s="206">
        <f>IF(AR66="","",VLOOKUP(AR66,【記載例】シフト記号表!$D$6:$X$47,21,FALSE))</f>
        <v>6</v>
      </c>
      <c r="AS67" s="206" t="str">
        <f>IF(AS66="","",VLOOKUP(AS66,【記載例】シフト記号表!$D$6:$X$47,21,FALSE))</f>
        <v/>
      </c>
      <c r="AT67" s="206" t="str">
        <f>IF(AT66="","",VLOOKUP(AT66,【記載例】シフト記号表!$D$6:$X$47,21,FALSE))</f>
        <v/>
      </c>
      <c r="AU67" s="206">
        <f>IF(AU66="","",VLOOKUP(AU66,【記載例】シフト記号表!$D$6:$X$47,21,FALSE))</f>
        <v>6</v>
      </c>
      <c r="AV67" s="207" t="str">
        <f>IF(AV66="","",VLOOKUP(AV66,【記載例】シフト記号表!$D$6:$X$47,21,FALSE))</f>
        <v/>
      </c>
      <c r="AW67" s="205" t="str">
        <f>IF(AW66="","",VLOOKUP(AW66,【記載例】シフト記号表!$D$6:$X$47,21,FALSE))</f>
        <v/>
      </c>
      <c r="AX67" s="206" t="str">
        <f>IF(AX66="","",VLOOKUP(AX66,【記載例】シフト記号表!$D$6:$X$47,21,FALSE))</f>
        <v/>
      </c>
      <c r="AY67" s="206" t="str">
        <f>IF(AY66="","",VLOOKUP(AY66,【記載例】シフト記号表!$D$6:$X$47,21,FALSE))</f>
        <v/>
      </c>
      <c r="AZ67" s="269">
        <f>IF($BC$3="４週",SUM(U67:AV67),IF($BC$3="暦月",SUM(U67:AY67),""))</f>
        <v>48</v>
      </c>
      <c r="BA67" s="270"/>
      <c r="BB67" s="271">
        <f>IF($BC$3="４週",AZ67/4,IF($BC$3="暦月",(AZ67/($BC$8/7)),""))</f>
        <v>11.200000000000001</v>
      </c>
      <c r="BC67" s="270"/>
      <c r="BD67" s="278"/>
      <c r="BE67" s="279"/>
      <c r="BF67" s="279"/>
      <c r="BG67" s="279"/>
      <c r="BH67" s="280"/>
    </row>
    <row r="68" spans="2:60" ht="20.25" customHeight="1" thickBot="1" x14ac:dyDescent="0.45">
      <c r="B68" s="121"/>
      <c r="C68" s="290"/>
      <c r="D68" s="291"/>
      <c r="E68" s="292"/>
      <c r="F68" s="168"/>
      <c r="G68" s="127" t="str">
        <f>C66</f>
        <v>介護従業者</v>
      </c>
      <c r="H68" s="295"/>
      <c r="I68" s="302"/>
      <c r="J68" s="303"/>
      <c r="K68" s="303"/>
      <c r="L68" s="304"/>
      <c r="M68" s="311"/>
      <c r="N68" s="312"/>
      <c r="O68" s="313"/>
      <c r="P68" s="61" t="s">
        <v>73</v>
      </c>
      <c r="Q68" s="30"/>
      <c r="R68" s="30"/>
      <c r="S68" s="62"/>
      <c r="T68" s="63"/>
      <c r="U68" s="208" t="str">
        <f>IF(U66="","",VLOOKUP(U66,【記載例】シフト記号表!$D$6:$Z$47,23,FALSE))</f>
        <v/>
      </c>
      <c r="V68" s="209" t="str">
        <f>IF(V66="","",VLOOKUP(V66,【記載例】シフト記号表!$D$6:$Z$47,23,FALSE))</f>
        <v/>
      </c>
      <c r="W68" s="209" t="str">
        <f>IF(W66="","",VLOOKUP(W66,【記載例】シフト記号表!$D$6:$Z$47,23,FALSE))</f>
        <v>-</v>
      </c>
      <c r="X68" s="209" t="str">
        <f>IF(X66="","",VLOOKUP(X66,【記載例】シフト記号表!$D$6:$Z$47,23,FALSE))</f>
        <v/>
      </c>
      <c r="Y68" s="209" t="str">
        <f>IF(Y66="","",VLOOKUP(Y66,【記載例】シフト記号表!$D$6:$Z$47,23,FALSE))</f>
        <v/>
      </c>
      <c r="Z68" s="209" t="str">
        <f>IF(Z66="","",VLOOKUP(Z66,【記載例】シフト記号表!$D$6:$Z$47,23,FALSE))</f>
        <v>-</v>
      </c>
      <c r="AA68" s="210" t="str">
        <f>IF(AA66="","",VLOOKUP(AA66,【記載例】シフト記号表!$D$6:$Z$47,23,FALSE))</f>
        <v/>
      </c>
      <c r="AB68" s="208" t="str">
        <f>IF(AB66="","",VLOOKUP(AB66,【記載例】シフト記号表!$D$6:$Z$47,23,FALSE))</f>
        <v/>
      </c>
      <c r="AC68" s="209" t="str">
        <f>IF(AC66="","",VLOOKUP(AC66,【記載例】シフト記号表!$D$6:$Z$47,23,FALSE))</f>
        <v/>
      </c>
      <c r="AD68" s="209" t="str">
        <f>IF(AD66="","",VLOOKUP(AD66,【記載例】シフト記号表!$D$6:$Z$47,23,FALSE))</f>
        <v>-</v>
      </c>
      <c r="AE68" s="209" t="str">
        <f>IF(AE66="","",VLOOKUP(AE66,【記載例】シフト記号表!$D$6:$Z$47,23,FALSE))</f>
        <v/>
      </c>
      <c r="AF68" s="209" t="str">
        <f>IF(AF66="","",VLOOKUP(AF66,【記載例】シフト記号表!$D$6:$Z$47,23,FALSE))</f>
        <v/>
      </c>
      <c r="AG68" s="209" t="str">
        <f>IF(AG66="","",VLOOKUP(AG66,【記載例】シフト記号表!$D$6:$Z$47,23,FALSE))</f>
        <v>-</v>
      </c>
      <c r="AH68" s="210" t="str">
        <f>IF(AH66="","",VLOOKUP(AH66,【記載例】シフト記号表!$D$6:$Z$47,23,FALSE))</f>
        <v/>
      </c>
      <c r="AI68" s="208" t="str">
        <f>IF(AI66="","",VLOOKUP(AI66,【記載例】シフト記号表!$D$6:$Z$47,23,FALSE))</f>
        <v/>
      </c>
      <c r="AJ68" s="209" t="str">
        <f>IF(AJ66="","",VLOOKUP(AJ66,【記載例】シフト記号表!$D$6:$Z$47,23,FALSE))</f>
        <v/>
      </c>
      <c r="AK68" s="209" t="str">
        <f>IF(AK66="","",VLOOKUP(AK66,【記載例】シフト記号表!$D$6:$Z$47,23,FALSE))</f>
        <v>-</v>
      </c>
      <c r="AL68" s="209" t="str">
        <f>IF(AL66="","",VLOOKUP(AL66,【記載例】シフト記号表!$D$6:$Z$47,23,FALSE))</f>
        <v/>
      </c>
      <c r="AM68" s="209" t="str">
        <f>IF(AM66="","",VLOOKUP(AM66,【記載例】シフト記号表!$D$6:$Z$47,23,FALSE))</f>
        <v/>
      </c>
      <c r="AN68" s="209" t="str">
        <f>IF(AN66="","",VLOOKUP(AN66,【記載例】シフト記号表!$D$6:$Z$47,23,FALSE))</f>
        <v>-</v>
      </c>
      <c r="AO68" s="210" t="str">
        <f>IF(AO66="","",VLOOKUP(AO66,【記載例】シフト記号表!$D$6:$Z$47,23,FALSE))</f>
        <v/>
      </c>
      <c r="AP68" s="208" t="str">
        <f>IF(AP66="","",VLOOKUP(AP66,【記載例】シフト記号表!$D$6:$Z$47,23,FALSE))</f>
        <v/>
      </c>
      <c r="AQ68" s="209" t="str">
        <f>IF(AQ66="","",VLOOKUP(AQ66,【記載例】シフト記号表!$D$6:$Z$47,23,FALSE))</f>
        <v/>
      </c>
      <c r="AR68" s="209" t="str">
        <f>IF(AR66="","",VLOOKUP(AR66,【記載例】シフト記号表!$D$6:$Z$47,23,FALSE))</f>
        <v>-</v>
      </c>
      <c r="AS68" s="209" t="str">
        <f>IF(AS66="","",VLOOKUP(AS66,【記載例】シフト記号表!$D$6:$Z$47,23,FALSE))</f>
        <v/>
      </c>
      <c r="AT68" s="209" t="str">
        <f>IF(AT66="","",VLOOKUP(AT66,【記載例】シフト記号表!$D$6:$Z$47,23,FALSE))</f>
        <v/>
      </c>
      <c r="AU68" s="209" t="str">
        <f>IF(AU66="","",VLOOKUP(AU66,【記載例】シフト記号表!$D$6:$Z$47,23,FALSE))</f>
        <v>-</v>
      </c>
      <c r="AV68" s="210" t="str">
        <f>IF(AV66="","",VLOOKUP(AV66,【記載例】シフト記号表!$D$6:$Z$47,23,FALSE))</f>
        <v/>
      </c>
      <c r="AW68" s="208" t="str">
        <f>IF(AW66="","",VLOOKUP(AW66,【記載例】シフト記号表!$D$6:$Z$47,23,FALSE))</f>
        <v/>
      </c>
      <c r="AX68" s="209" t="str">
        <f>IF(AX66="","",VLOOKUP(AX66,【記載例】シフト記号表!$D$6:$Z$47,23,FALSE))</f>
        <v/>
      </c>
      <c r="AY68" s="209" t="str">
        <f>IF(AY66="","",VLOOKUP(AY66,【記載例】シフト記号表!$D$6:$Z$47,23,FALSE))</f>
        <v/>
      </c>
      <c r="AZ68" s="272">
        <f>IF($BC$3="４週",SUM(U68:AV68),IF($BC$3="暦月",SUM(U68:AY68),""))</f>
        <v>0</v>
      </c>
      <c r="BA68" s="273"/>
      <c r="BB68" s="274">
        <f>IF($BC$3="４週",AZ68/4,IF($BC$3="暦月",(AZ68/($BC$8/7)),""))</f>
        <v>0</v>
      </c>
      <c r="BC68" s="273"/>
      <c r="BD68" s="408">
        <v>45017</v>
      </c>
      <c r="BE68" s="409"/>
      <c r="BF68" s="409"/>
      <c r="BG68" s="409"/>
      <c r="BH68" s="410"/>
    </row>
    <row r="69" spans="2:60" ht="20.25" customHeight="1" x14ac:dyDescent="0.4">
      <c r="B69" s="238" t="s">
        <v>247</v>
      </c>
      <c r="C69" s="239"/>
      <c r="D69" s="239"/>
      <c r="E69" s="239"/>
      <c r="F69" s="239"/>
      <c r="G69" s="239"/>
      <c r="H69" s="239"/>
      <c r="I69" s="239"/>
      <c r="J69" s="239"/>
      <c r="K69" s="239"/>
      <c r="L69" s="239"/>
      <c r="M69" s="239"/>
      <c r="N69" s="239"/>
      <c r="O69" s="239"/>
      <c r="P69" s="239"/>
      <c r="Q69" s="239"/>
      <c r="R69" s="239"/>
      <c r="S69" s="239"/>
      <c r="T69" s="240"/>
      <c r="U69" s="214">
        <v>10</v>
      </c>
      <c r="V69" s="215">
        <v>11</v>
      </c>
      <c r="W69" s="215">
        <v>12</v>
      </c>
      <c r="X69" s="215">
        <v>13</v>
      </c>
      <c r="Y69" s="215">
        <v>14</v>
      </c>
      <c r="Z69" s="215">
        <v>15</v>
      </c>
      <c r="AA69" s="216">
        <v>16</v>
      </c>
      <c r="AB69" s="214">
        <v>10</v>
      </c>
      <c r="AC69" s="215">
        <v>11</v>
      </c>
      <c r="AD69" s="215">
        <v>12</v>
      </c>
      <c r="AE69" s="215">
        <v>13</v>
      </c>
      <c r="AF69" s="215">
        <v>14</v>
      </c>
      <c r="AG69" s="215">
        <v>15</v>
      </c>
      <c r="AH69" s="216">
        <v>16</v>
      </c>
      <c r="AI69" s="214">
        <v>10</v>
      </c>
      <c r="AJ69" s="215">
        <v>11</v>
      </c>
      <c r="AK69" s="215">
        <v>12</v>
      </c>
      <c r="AL69" s="215">
        <v>13</v>
      </c>
      <c r="AM69" s="215">
        <v>14</v>
      </c>
      <c r="AN69" s="215">
        <v>15</v>
      </c>
      <c r="AO69" s="216">
        <v>16</v>
      </c>
      <c r="AP69" s="214">
        <v>10</v>
      </c>
      <c r="AQ69" s="215">
        <v>11</v>
      </c>
      <c r="AR69" s="215">
        <v>12</v>
      </c>
      <c r="AS69" s="215">
        <v>13</v>
      </c>
      <c r="AT69" s="215">
        <v>14</v>
      </c>
      <c r="AU69" s="215">
        <v>15</v>
      </c>
      <c r="AV69" s="216">
        <v>16</v>
      </c>
      <c r="AW69" s="217"/>
      <c r="AX69" s="215"/>
      <c r="AY69" s="218"/>
      <c r="AZ69" s="241"/>
      <c r="BA69" s="242"/>
      <c r="BB69" s="247"/>
      <c r="BC69" s="248"/>
      <c r="BD69" s="248"/>
      <c r="BE69" s="248"/>
      <c r="BF69" s="248"/>
      <c r="BG69" s="248"/>
      <c r="BH69" s="249"/>
    </row>
    <row r="70" spans="2:60" ht="20.25" customHeight="1" x14ac:dyDescent="0.4">
      <c r="B70" s="256" t="s">
        <v>248</v>
      </c>
      <c r="C70" s="257"/>
      <c r="D70" s="257"/>
      <c r="E70" s="257"/>
      <c r="F70" s="257"/>
      <c r="G70" s="257"/>
      <c r="H70" s="257"/>
      <c r="I70" s="257"/>
      <c r="J70" s="257"/>
      <c r="K70" s="257"/>
      <c r="L70" s="257"/>
      <c r="M70" s="257"/>
      <c r="N70" s="257"/>
      <c r="O70" s="257"/>
      <c r="P70" s="257"/>
      <c r="Q70" s="257"/>
      <c r="R70" s="257"/>
      <c r="S70" s="257"/>
      <c r="T70" s="258"/>
      <c r="U70" s="219"/>
      <c r="V70" s="220"/>
      <c r="W70" s="220"/>
      <c r="X70" s="220"/>
      <c r="Y70" s="220"/>
      <c r="Z70" s="220"/>
      <c r="AA70" s="221"/>
      <c r="AB70" s="222"/>
      <c r="AC70" s="220"/>
      <c r="AD70" s="220"/>
      <c r="AE70" s="220"/>
      <c r="AF70" s="220"/>
      <c r="AG70" s="220"/>
      <c r="AH70" s="221"/>
      <c r="AI70" s="222"/>
      <c r="AJ70" s="220"/>
      <c r="AK70" s="220"/>
      <c r="AL70" s="220"/>
      <c r="AM70" s="220"/>
      <c r="AN70" s="220"/>
      <c r="AO70" s="221"/>
      <c r="AP70" s="222"/>
      <c r="AQ70" s="220"/>
      <c r="AR70" s="220"/>
      <c r="AS70" s="220"/>
      <c r="AT70" s="220"/>
      <c r="AU70" s="220"/>
      <c r="AV70" s="221"/>
      <c r="AW70" s="222"/>
      <c r="AX70" s="220"/>
      <c r="AY70" s="223"/>
      <c r="AZ70" s="243"/>
      <c r="BA70" s="244"/>
      <c r="BB70" s="250"/>
      <c r="BC70" s="251"/>
      <c r="BD70" s="251"/>
      <c r="BE70" s="251"/>
      <c r="BF70" s="251"/>
      <c r="BG70" s="251"/>
      <c r="BH70" s="252"/>
    </row>
    <row r="71" spans="2:60" ht="20.25" customHeight="1" x14ac:dyDescent="0.4">
      <c r="B71" s="256" t="s">
        <v>249</v>
      </c>
      <c r="C71" s="257"/>
      <c r="D71" s="257"/>
      <c r="E71" s="257"/>
      <c r="F71" s="257"/>
      <c r="G71" s="257"/>
      <c r="H71" s="257"/>
      <c r="I71" s="257"/>
      <c r="J71" s="257"/>
      <c r="K71" s="257"/>
      <c r="L71" s="257"/>
      <c r="M71" s="257"/>
      <c r="N71" s="257"/>
      <c r="O71" s="257"/>
      <c r="P71" s="257"/>
      <c r="Q71" s="257"/>
      <c r="R71" s="257"/>
      <c r="S71" s="257"/>
      <c r="T71" s="258"/>
      <c r="U71" s="219">
        <v>9</v>
      </c>
      <c r="V71" s="220">
        <v>9</v>
      </c>
      <c r="W71" s="220">
        <v>9</v>
      </c>
      <c r="X71" s="220">
        <v>9</v>
      </c>
      <c r="Y71" s="220">
        <v>9</v>
      </c>
      <c r="Z71" s="220">
        <v>9</v>
      </c>
      <c r="AA71" s="224">
        <v>9</v>
      </c>
      <c r="AB71" s="225">
        <v>9</v>
      </c>
      <c r="AC71" s="220">
        <v>9</v>
      </c>
      <c r="AD71" s="220">
        <v>9</v>
      </c>
      <c r="AE71" s="220">
        <v>9</v>
      </c>
      <c r="AF71" s="220">
        <v>9</v>
      </c>
      <c r="AG71" s="220">
        <v>9</v>
      </c>
      <c r="AH71" s="224">
        <v>9</v>
      </c>
      <c r="AI71" s="225">
        <v>9</v>
      </c>
      <c r="AJ71" s="220">
        <v>9</v>
      </c>
      <c r="AK71" s="220">
        <v>9</v>
      </c>
      <c r="AL71" s="220">
        <v>9</v>
      </c>
      <c r="AM71" s="220">
        <v>9</v>
      </c>
      <c r="AN71" s="220">
        <v>9</v>
      </c>
      <c r="AO71" s="224">
        <v>9</v>
      </c>
      <c r="AP71" s="225">
        <v>9</v>
      </c>
      <c r="AQ71" s="220">
        <v>9</v>
      </c>
      <c r="AR71" s="220">
        <v>9</v>
      </c>
      <c r="AS71" s="220">
        <v>9</v>
      </c>
      <c r="AT71" s="220">
        <v>9</v>
      </c>
      <c r="AU71" s="220">
        <v>9</v>
      </c>
      <c r="AV71" s="224">
        <v>9</v>
      </c>
      <c r="AW71" s="225"/>
      <c r="AX71" s="220"/>
      <c r="AY71" s="223"/>
      <c r="AZ71" s="245"/>
      <c r="BA71" s="246"/>
      <c r="BB71" s="250"/>
      <c r="BC71" s="251"/>
      <c r="BD71" s="251"/>
      <c r="BE71" s="251"/>
      <c r="BF71" s="251"/>
      <c r="BG71" s="251"/>
      <c r="BH71" s="252"/>
    </row>
    <row r="72" spans="2:60" ht="20.25" customHeight="1" x14ac:dyDescent="0.4">
      <c r="B72" s="256" t="s">
        <v>250</v>
      </c>
      <c r="C72" s="257"/>
      <c r="D72" s="257"/>
      <c r="E72" s="257"/>
      <c r="F72" s="257"/>
      <c r="G72" s="257"/>
      <c r="H72" s="257"/>
      <c r="I72" s="257"/>
      <c r="J72" s="257"/>
      <c r="K72" s="257"/>
      <c r="L72" s="257"/>
      <c r="M72" s="257"/>
      <c r="N72" s="257"/>
      <c r="O72" s="257"/>
      <c r="P72" s="257"/>
      <c r="Q72" s="257"/>
      <c r="R72" s="257"/>
      <c r="S72" s="257"/>
      <c r="T72" s="258"/>
      <c r="U72" s="226">
        <f t="shared" ref="U72:AY72" si="1">IF(SUMIF($F$21:$F$68,"介護従業者",U21:U68)=0,"",SUMIF($F$21:$F$68,"介護従業者",U21:U68))</f>
        <v>42.5</v>
      </c>
      <c r="V72" s="227">
        <f t="shared" si="1"/>
        <v>44.499999999999993</v>
      </c>
      <c r="W72" s="227">
        <f t="shared" si="1"/>
        <v>42.5</v>
      </c>
      <c r="X72" s="227">
        <f t="shared" si="1"/>
        <v>43.999999999999993</v>
      </c>
      <c r="Y72" s="227">
        <f t="shared" si="1"/>
        <v>44</v>
      </c>
      <c r="Z72" s="227">
        <f t="shared" si="1"/>
        <v>42</v>
      </c>
      <c r="AA72" s="228">
        <f t="shared" si="1"/>
        <v>40</v>
      </c>
      <c r="AB72" s="226">
        <f t="shared" si="1"/>
        <v>42.5</v>
      </c>
      <c r="AC72" s="227">
        <f t="shared" si="1"/>
        <v>44.5</v>
      </c>
      <c r="AD72" s="227">
        <f t="shared" si="1"/>
        <v>42.5</v>
      </c>
      <c r="AE72" s="227">
        <f t="shared" si="1"/>
        <v>44</v>
      </c>
      <c r="AF72" s="227">
        <f t="shared" si="1"/>
        <v>44</v>
      </c>
      <c r="AG72" s="227">
        <f t="shared" si="1"/>
        <v>42</v>
      </c>
      <c r="AH72" s="228">
        <f t="shared" si="1"/>
        <v>40</v>
      </c>
      <c r="AI72" s="226">
        <f t="shared" si="1"/>
        <v>42.5</v>
      </c>
      <c r="AJ72" s="227">
        <f t="shared" si="1"/>
        <v>44.5</v>
      </c>
      <c r="AK72" s="227">
        <f t="shared" si="1"/>
        <v>42.5</v>
      </c>
      <c r="AL72" s="227">
        <f t="shared" si="1"/>
        <v>44</v>
      </c>
      <c r="AM72" s="227">
        <f t="shared" si="1"/>
        <v>44</v>
      </c>
      <c r="AN72" s="227">
        <f t="shared" si="1"/>
        <v>42</v>
      </c>
      <c r="AO72" s="228">
        <f t="shared" si="1"/>
        <v>40</v>
      </c>
      <c r="AP72" s="226">
        <f t="shared" si="1"/>
        <v>42.5</v>
      </c>
      <c r="AQ72" s="227">
        <f t="shared" si="1"/>
        <v>44.5</v>
      </c>
      <c r="AR72" s="227">
        <f t="shared" si="1"/>
        <v>42.5</v>
      </c>
      <c r="AS72" s="227">
        <f t="shared" si="1"/>
        <v>44</v>
      </c>
      <c r="AT72" s="227">
        <f t="shared" si="1"/>
        <v>44</v>
      </c>
      <c r="AU72" s="227">
        <f t="shared" si="1"/>
        <v>42</v>
      </c>
      <c r="AV72" s="228">
        <f t="shared" si="1"/>
        <v>39.999999999999993</v>
      </c>
      <c r="AW72" s="226" t="str">
        <f t="shared" si="1"/>
        <v/>
      </c>
      <c r="AX72" s="227" t="str">
        <f t="shared" si="1"/>
        <v/>
      </c>
      <c r="AY72" s="227" t="str">
        <f t="shared" si="1"/>
        <v/>
      </c>
      <c r="AZ72" s="260">
        <f>IF($BC$3="４週",SUM(U72:AV72),IF($BC$3="暦月",SUM(U72:AY72),""))</f>
        <v>1198</v>
      </c>
      <c r="BA72" s="261"/>
      <c r="BB72" s="250"/>
      <c r="BC72" s="251"/>
      <c r="BD72" s="251"/>
      <c r="BE72" s="251"/>
      <c r="BF72" s="251"/>
      <c r="BG72" s="251"/>
      <c r="BH72" s="252"/>
    </row>
    <row r="73" spans="2:60" ht="20.25" customHeight="1" thickBot="1" x14ac:dyDescent="0.45">
      <c r="B73" s="411" t="s">
        <v>251</v>
      </c>
      <c r="C73" s="263"/>
      <c r="D73" s="263"/>
      <c r="E73" s="263"/>
      <c r="F73" s="263"/>
      <c r="G73" s="263"/>
      <c r="H73" s="263"/>
      <c r="I73" s="263"/>
      <c r="J73" s="263"/>
      <c r="K73" s="263"/>
      <c r="L73" s="263"/>
      <c r="M73" s="263"/>
      <c r="N73" s="263"/>
      <c r="O73" s="263"/>
      <c r="P73" s="263"/>
      <c r="Q73" s="263"/>
      <c r="R73" s="263"/>
      <c r="S73" s="263"/>
      <c r="T73" s="264"/>
      <c r="U73" s="229">
        <f t="shared" ref="U73:AY73" si="2">IF(SUMIF($G$21:$G$68,"介護従業者",U21:U68)=0,"",SUMIF($G$21:$G$68,"介護従業者",U21:U68))</f>
        <v>10</v>
      </c>
      <c r="V73" s="230">
        <f t="shared" si="2"/>
        <v>10</v>
      </c>
      <c r="W73" s="230">
        <f t="shared" si="2"/>
        <v>10</v>
      </c>
      <c r="X73" s="230">
        <f t="shared" si="2"/>
        <v>10</v>
      </c>
      <c r="Y73" s="230">
        <f t="shared" si="2"/>
        <v>10</v>
      </c>
      <c r="Z73" s="230">
        <f t="shared" si="2"/>
        <v>10</v>
      </c>
      <c r="AA73" s="231">
        <f t="shared" si="2"/>
        <v>10</v>
      </c>
      <c r="AB73" s="232">
        <f t="shared" si="2"/>
        <v>10</v>
      </c>
      <c r="AC73" s="230">
        <f t="shared" si="2"/>
        <v>10</v>
      </c>
      <c r="AD73" s="230">
        <f t="shared" si="2"/>
        <v>10</v>
      </c>
      <c r="AE73" s="230">
        <f t="shared" si="2"/>
        <v>10</v>
      </c>
      <c r="AF73" s="230">
        <f t="shared" si="2"/>
        <v>10</v>
      </c>
      <c r="AG73" s="230">
        <f t="shared" si="2"/>
        <v>10</v>
      </c>
      <c r="AH73" s="231">
        <f t="shared" si="2"/>
        <v>10</v>
      </c>
      <c r="AI73" s="232">
        <f t="shared" si="2"/>
        <v>10</v>
      </c>
      <c r="AJ73" s="230">
        <f t="shared" si="2"/>
        <v>10</v>
      </c>
      <c r="AK73" s="230">
        <f t="shared" si="2"/>
        <v>10</v>
      </c>
      <c r="AL73" s="230">
        <f t="shared" si="2"/>
        <v>10</v>
      </c>
      <c r="AM73" s="230">
        <f t="shared" si="2"/>
        <v>10</v>
      </c>
      <c r="AN73" s="230">
        <f t="shared" si="2"/>
        <v>10</v>
      </c>
      <c r="AO73" s="231">
        <f t="shared" si="2"/>
        <v>10</v>
      </c>
      <c r="AP73" s="232">
        <f t="shared" si="2"/>
        <v>10</v>
      </c>
      <c r="AQ73" s="230">
        <f t="shared" si="2"/>
        <v>10</v>
      </c>
      <c r="AR73" s="230">
        <f t="shared" si="2"/>
        <v>10</v>
      </c>
      <c r="AS73" s="230">
        <f t="shared" si="2"/>
        <v>10</v>
      </c>
      <c r="AT73" s="230">
        <f t="shared" si="2"/>
        <v>10</v>
      </c>
      <c r="AU73" s="230">
        <f t="shared" si="2"/>
        <v>10</v>
      </c>
      <c r="AV73" s="231">
        <f t="shared" si="2"/>
        <v>10</v>
      </c>
      <c r="AW73" s="232" t="str">
        <f t="shared" si="2"/>
        <v/>
      </c>
      <c r="AX73" s="230" t="str">
        <f t="shared" si="2"/>
        <v/>
      </c>
      <c r="AY73" s="233" t="str">
        <f t="shared" si="2"/>
        <v/>
      </c>
      <c r="AZ73" s="265">
        <f>IF($BC$3="４週",SUM(U73:AV73),IF($BC$3="暦月",SUM(U73:AY73),""))</f>
        <v>280</v>
      </c>
      <c r="BA73" s="266"/>
      <c r="BB73" s="253"/>
      <c r="BC73" s="254"/>
      <c r="BD73" s="254"/>
      <c r="BE73" s="254"/>
      <c r="BF73" s="254"/>
      <c r="BG73" s="254"/>
      <c r="BH73" s="255"/>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33">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AZ25:BA25"/>
    <mergeCell ref="BB25:BC25"/>
    <mergeCell ref="AZ26:BA26"/>
    <mergeCell ref="BB26:BC26"/>
    <mergeCell ref="AZ22:BA22"/>
    <mergeCell ref="BB22:BC2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21:BH22"/>
    <mergeCell ref="BD23:BH23"/>
    <mergeCell ref="BD24:BH25"/>
    <mergeCell ref="BD26:BH26"/>
    <mergeCell ref="BD27:BH28"/>
    <mergeCell ref="BD29:BH29"/>
    <mergeCell ref="BD30:BH31"/>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U12:V12"/>
    <mergeCell ref="BC4:BF4"/>
    <mergeCell ref="H21:H23"/>
    <mergeCell ref="M21:O23"/>
    <mergeCell ref="BB23:BC23"/>
    <mergeCell ref="H24:H26"/>
    <mergeCell ref="AZ28:BA28"/>
    <mergeCell ref="BB28:BC28"/>
    <mergeCell ref="AZ29:BA29"/>
    <mergeCell ref="BB29:BC29"/>
    <mergeCell ref="H27:H29"/>
    <mergeCell ref="M27:O29"/>
    <mergeCell ref="AZ27:BA27"/>
    <mergeCell ref="BB27:BC27"/>
    <mergeCell ref="BB13:BD13"/>
    <mergeCell ref="BF13:BH13"/>
    <mergeCell ref="AZ23:BA23"/>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BD45:BH46"/>
    <mergeCell ref="BD47:BH47"/>
    <mergeCell ref="AZ43:BA43"/>
    <mergeCell ref="BB43:BC43"/>
    <mergeCell ref="AZ44:BA44"/>
    <mergeCell ref="BB44:BC44"/>
    <mergeCell ref="H42:H44"/>
    <mergeCell ref="M42:O44"/>
    <mergeCell ref="AZ42:BA42"/>
    <mergeCell ref="BB42:BC42"/>
    <mergeCell ref="I42:L44"/>
    <mergeCell ref="AZ46:BA46"/>
    <mergeCell ref="BB46:BC46"/>
    <mergeCell ref="AZ47:BA47"/>
    <mergeCell ref="BB47:BC47"/>
    <mergeCell ref="H45:H47"/>
    <mergeCell ref="M45:O47"/>
    <mergeCell ref="AZ45:BA45"/>
    <mergeCell ref="BB45:BC45"/>
    <mergeCell ref="I45:L47"/>
    <mergeCell ref="BD51:BH52"/>
    <mergeCell ref="BD53:BH53"/>
    <mergeCell ref="AZ49:BA49"/>
    <mergeCell ref="BB49:BC49"/>
    <mergeCell ref="AZ50:BA50"/>
    <mergeCell ref="BB50:BC50"/>
    <mergeCell ref="H48:H50"/>
    <mergeCell ref="M48:O50"/>
    <mergeCell ref="AZ48:BA48"/>
    <mergeCell ref="BB48:BC48"/>
    <mergeCell ref="I48:L50"/>
    <mergeCell ref="BD48:BH49"/>
    <mergeCell ref="BD50:BH50"/>
    <mergeCell ref="AZ52:BA52"/>
    <mergeCell ref="BB52:BC52"/>
    <mergeCell ref="AZ53:BA53"/>
    <mergeCell ref="BB53:BC53"/>
    <mergeCell ref="H51:H53"/>
    <mergeCell ref="M51:O53"/>
    <mergeCell ref="AZ51:BA51"/>
    <mergeCell ref="BB51:BC51"/>
    <mergeCell ref="I51:L53"/>
    <mergeCell ref="AZ58:BA58"/>
    <mergeCell ref="BB58:BC58"/>
    <mergeCell ref="AZ59:BA59"/>
    <mergeCell ref="BB59:BC59"/>
    <mergeCell ref="H57:H59"/>
    <mergeCell ref="M57:O59"/>
    <mergeCell ref="AZ57:BA57"/>
    <mergeCell ref="BB57:BC57"/>
    <mergeCell ref="I57:L59"/>
    <mergeCell ref="AZ61:BA61"/>
    <mergeCell ref="BB61:BC61"/>
    <mergeCell ref="AZ62:BA62"/>
    <mergeCell ref="BB62:BC62"/>
    <mergeCell ref="H60:H62"/>
    <mergeCell ref="M60:O62"/>
    <mergeCell ref="AZ60:BA60"/>
    <mergeCell ref="BB60:BC60"/>
    <mergeCell ref="I60:L62"/>
    <mergeCell ref="AZ73:BA73"/>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AZ67:BA67"/>
    <mergeCell ref="BB67:BC67"/>
    <mergeCell ref="AZ68:BA68"/>
    <mergeCell ref="BB68:BC68"/>
    <mergeCell ref="BB66:BC66"/>
    <mergeCell ref="BB39:BC39"/>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AZ34:BA34"/>
    <mergeCell ref="BB34:BC34"/>
    <mergeCell ref="AZ35:BA35"/>
    <mergeCell ref="BB35:BC35"/>
    <mergeCell ref="H33:H35"/>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AZ40:BA40"/>
    <mergeCell ref="BB40:BC40"/>
    <mergeCell ref="AZ41:BA41"/>
    <mergeCell ref="BD32:BH32"/>
    <mergeCell ref="BD33:BH34"/>
    <mergeCell ref="BD35:BH35"/>
    <mergeCell ref="BD36:BH37"/>
    <mergeCell ref="BD38:BH38"/>
    <mergeCell ref="BD39:BH40"/>
    <mergeCell ref="BD41:BH41"/>
    <mergeCell ref="BD42:BH43"/>
    <mergeCell ref="BD44:BH44"/>
    <mergeCell ref="BD68:BH68"/>
    <mergeCell ref="BD54:BH55"/>
    <mergeCell ref="BD56:BH56"/>
    <mergeCell ref="BD57:BH58"/>
    <mergeCell ref="BD59:BH59"/>
    <mergeCell ref="BD60:BH61"/>
    <mergeCell ref="BD62:BH62"/>
    <mergeCell ref="BD63:BH64"/>
    <mergeCell ref="BD65:BH65"/>
    <mergeCell ref="BD66:BH67"/>
  </mergeCells>
  <phoneticPr fontId="2"/>
  <conditionalFormatting sqref="U68:AY68 U65:AY65 U62:AY62 U59:AY59 U56:AY56 U53:AY53 U50:AY50 U47:AY47 U44:AY44 U41:AY41 U38:AY38 U35:AY35 U32:AY32 U29:AY29 U26:AY26 U23:AY23">
    <cfRule type="expression" dxfId="96" priority="193">
      <formula>OR(U$69=$B22,U$70=$B22)</formula>
    </cfRule>
  </conditionalFormatting>
  <conditionalFormatting sqref="U22:AA23 U69:BA73">
    <cfRule type="expression" dxfId="95" priority="177">
      <formula>INDIRECT(ADDRESS(ROW(),COLUMN()))=TRUNC(INDIRECT(ADDRESS(ROW(),COLUMN())))</formula>
    </cfRule>
  </conditionalFormatting>
  <conditionalFormatting sqref="AB22:AH23">
    <cfRule type="expression" dxfId="94" priority="175">
      <formula>INDIRECT(ADDRESS(ROW(),COLUMN()))=TRUNC(INDIRECT(ADDRESS(ROW(),COLUMN())))</formula>
    </cfRule>
  </conditionalFormatting>
  <conditionalFormatting sqref="AI22:AO23">
    <cfRule type="expression" dxfId="93" priority="173">
      <formula>INDIRECT(ADDRESS(ROW(),COLUMN()))=TRUNC(INDIRECT(ADDRESS(ROW(),COLUMN())))</formula>
    </cfRule>
  </conditionalFormatting>
  <conditionalFormatting sqref="AP22:AV23">
    <cfRule type="expression" dxfId="92" priority="171">
      <formula>INDIRECT(ADDRESS(ROW(),COLUMN()))=TRUNC(INDIRECT(ADDRESS(ROW(),COLUMN())))</formula>
    </cfRule>
  </conditionalFormatting>
  <conditionalFormatting sqref="AW22:AY23">
    <cfRule type="expression" dxfId="91" priority="169">
      <formula>INDIRECT(ADDRESS(ROW(),COLUMN()))=TRUNC(INDIRECT(ADDRESS(ROW(),COLUMN())))</formula>
    </cfRule>
  </conditionalFormatting>
  <conditionalFormatting sqref="AZ22:BC23">
    <cfRule type="expression" dxfId="90" priority="168">
      <formula>INDIRECT(ADDRESS(ROW(),COLUMN()))=TRUNC(INDIRECT(ADDRESS(ROW(),COLUMN())))</formula>
    </cfRule>
  </conditionalFormatting>
  <conditionalFormatting sqref="U25:AA26">
    <cfRule type="expression" dxfId="89" priority="166">
      <formula>INDIRECT(ADDRESS(ROW(),COLUMN()))=TRUNC(INDIRECT(ADDRESS(ROW(),COLUMN())))</formula>
    </cfRule>
  </conditionalFormatting>
  <conditionalFormatting sqref="AB25:AH26">
    <cfRule type="expression" dxfId="88" priority="164">
      <formula>INDIRECT(ADDRESS(ROW(),COLUMN()))=TRUNC(INDIRECT(ADDRESS(ROW(),COLUMN())))</formula>
    </cfRule>
  </conditionalFormatting>
  <conditionalFormatting sqref="AI25:AO26">
    <cfRule type="expression" dxfId="87" priority="162">
      <formula>INDIRECT(ADDRESS(ROW(),COLUMN()))=TRUNC(INDIRECT(ADDRESS(ROW(),COLUMN())))</formula>
    </cfRule>
  </conditionalFormatting>
  <conditionalFormatting sqref="AP25:AV26">
    <cfRule type="expression" dxfId="86" priority="160">
      <formula>INDIRECT(ADDRESS(ROW(),COLUMN()))=TRUNC(INDIRECT(ADDRESS(ROW(),COLUMN())))</formula>
    </cfRule>
  </conditionalFormatting>
  <conditionalFormatting sqref="AW25:AY26">
    <cfRule type="expression" dxfId="85" priority="158">
      <formula>INDIRECT(ADDRESS(ROW(),COLUMN()))=TRUNC(INDIRECT(ADDRESS(ROW(),COLUMN())))</formula>
    </cfRule>
  </conditionalFormatting>
  <conditionalFormatting sqref="AZ25:BC26">
    <cfRule type="expression" dxfId="84" priority="157">
      <formula>INDIRECT(ADDRESS(ROW(),COLUMN()))=TRUNC(INDIRECT(ADDRESS(ROW(),COLUMN())))</formula>
    </cfRule>
  </conditionalFormatting>
  <conditionalFormatting sqref="U28:AA29">
    <cfRule type="expression" dxfId="83" priority="155">
      <formula>INDIRECT(ADDRESS(ROW(),COLUMN()))=TRUNC(INDIRECT(ADDRESS(ROW(),COLUMN())))</formula>
    </cfRule>
  </conditionalFormatting>
  <conditionalFormatting sqref="AB28:AH29">
    <cfRule type="expression" dxfId="82" priority="153">
      <formula>INDIRECT(ADDRESS(ROW(),COLUMN()))=TRUNC(INDIRECT(ADDRESS(ROW(),COLUMN())))</formula>
    </cfRule>
  </conditionalFormatting>
  <conditionalFormatting sqref="AI28:AO29">
    <cfRule type="expression" dxfId="81" priority="151">
      <formula>INDIRECT(ADDRESS(ROW(),COLUMN()))=TRUNC(INDIRECT(ADDRESS(ROW(),COLUMN())))</formula>
    </cfRule>
  </conditionalFormatting>
  <conditionalFormatting sqref="AP28:AV29">
    <cfRule type="expression" dxfId="80" priority="149">
      <formula>INDIRECT(ADDRESS(ROW(),COLUMN()))=TRUNC(INDIRECT(ADDRESS(ROW(),COLUMN())))</formula>
    </cfRule>
  </conditionalFormatting>
  <conditionalFormatting sqref="AW28:AY29">
    <cfRule type="expression" dxfId="79" priority="147">
      <formula>INDIRECT(ADDRESS(ROW(),COLUMN()))=TRUNC(INDIRECT(ADDRESS(ROW(),COLUMN())))</formula>
    </cfRule>
  </conditionalFormatting>
  <conditionalFormatting sqref="AZ28:BC29">
    <cfRule type="expression" dxfId="78" priority="146">
      <formula>INDIRECT(ADDRESS(ROW(),COLUMN()))=TRUNC(INDIRECT(ADDRESS(ROW(),COLUMN())))</formula>
    </cfRule>
  </conditionalFormatting>
  <conditionalFormatting sqref="U31:AA32">
    <cfRule type="expression" dxfId="77" priority="144">
      <formula>INDIRECT(ADDRESS(ROW(),COLUMN()))=TRUNC(INDIRECT(ADDRESS(ROW(),COLUMN())))</formula>
    </cfRule>
  </conditionalFormatting>
  <conditionalFormatting sqref="AB31:AH32">
    <cfRule type="expression" dxfId="76" priority="142">
      <formula>INDIRECT(ADDRESS(ROW(),COLUMN()))=TRUNC(INDIRECT(ADDRESS(ROW(),COLUMN())))</formula>
    </cfRule>
  </conditionalFormatting>
  <conditionalFormatting sqref="AI31:AO32">
    <cfRule type="expression" dxfId="75" priority="140">
      <formula>INDIRECT(ADDRESS(ROW(),COLUMN()))=TRUNC(INDIRECT(ADDRESS(ROW(),COLUMN())))</formula>
    </cfRule>
  </conditionalFormatting>
  <conditionalFormatting sqref="AP31:AV32">
    <cfRule type="expression" dxfId="74" priority="138">
      <formula>INDIRECT(ADDRESS(ROW(),COLUMN()))=TRUNC(INDIRECT(ADDRESS(ROW(),COLUMN())))</formula>
    </cfRule>
  </conditionalFormatting>
  <conditionalFormatting sqref="AW31:AY32">
    <cfRule type="expression" dxfId="73" priority="136">
      <formula>INDIRECT(ADDRESS(ROW(),COLUMN()))=TRUNC(INDIRECT(ADDRESS(ROW(),COLUMN())))</formula>
    </cfRule>
  </conditionalFormatting>
  <conditionalFormatting sqref="AZ31:BC32">
    <cfRule type="expression" dxfId="72" priority="135">
      <formula>INDIRECT(ADDRESS(ROW(),COLUMN()))=TRUNC(INDIRECT(ADDRESS(ROW(),COLUMN())))</formula>
    </cfRule>
  </conditionalFormatting>
  <conditionalFormatting sqref="U34:AA35">
    <cfRule type="expression" dxfId="71" priority="133">
      <formula>INDIRECT(ADDRESS(ROW(),COLUMN()))=TRUNC(INDIRECT(ADDRESS(ROW(),COLUMN())))</formula>
    </cfRule>
  </conditionalFormatting>
  <conditionalFormatting sqref="AB34:AH35">
    <cfRule type="expression" dxfId="70" priority="131">
      <formula>INDIRECT(ADDRESS(ROW(),COLUMN()))=TRUNC(INDIRECT(ADDRESS(ROW(),COLUMN())))</formula>
    </cfRule>
  </conditionalFormatting>
  <conditionalFormatting sqref="AI34:AO35">
    <cfRule type="expression" dxfId="69" priority="129">
      <formula>INDIRECT(ADDRESS(ROW(),COLUMN()))=TRUNC(INDIRECT(ADDRESS(ROW(),COLUMN())))</formula>
    </cfRule>
  </conditionalFormatting>
  <conditionalFormatting sqref="AP34:AV35">
    <cfRule type="expression" dxfId="68" priority="127">
      <formula>INDIRECT(ADDRESS(ROW(),COLUMN()))=TRUNC(INDIRECT(ADDRESS(ROW(),COLUMN())))</formula>
    </cfRule>
  </conditionalFormatting>
  <conditionalFormatting sqref="AW34:AY35">
    <cfRule type="expression" dxfId="67" priority="125">
      <formula>INDIRECT(ADDRESS(ROW(),COLUMN()))=TRUNC(INDIRECT(ADDRESS(ROW(),COLUMN())))</formula>
    </cfRule>
  </conditionalFormatting>
  <conditionalFormatting sqref="AZ34:BC35">
    <cfRule type="expression" dxfId="66" priority="124">
      <formula>INDIRECT(ADDRESS(ROW(),COLUMN()))=TRUNC(INDIRECT(ADDRESS(ROW(),COLUMN())))</formula>
    </cfRule>
  </conditionalFormatting>
  <conditionalFormatting sqref="U37:AA38">
    <cfRule type="expression" dxfId="65" priority="122">
      <formula>INDIRECT(ADDRESS(ROW(),COLUMN()))=TRUNC(INDIRECT(ADDRESS(ROW(),COLUMN())))</formula>
    </cfRule>
  </conditionalFormatting>
  <conditionalFormatting sqref="AB37:AH38">
    <cfRule type="expression" dxfId="64" priority="120">
      <formula>INDIRECT(ADDRESS(ROW(),COLUMN()))=TRUNC(INDIRECT(ADDRESS(ROW(),COLUMN())))</formula>
    </cfRule>
  </conditionalFormatting>
  <conditionalFormatting sqref="AI37:AO38">
    <cfRule type="expression" dxfId="63" priority="118">
      <formula>INDIRECT(ADDRESS(ROW(),COLUMN()))=TRUNC(INDIRECT(ADDRESS(ROW(),COLUMN())))</formula>
    </cfRule>
  </conditionalFormatting>
  <conditionalFormatting sqref="AP37:AV38">
    <cfRule type="expression" dxfId="62" priority="116">
      <formula>INDIRECT(ADDRESS(ROW(),COLUMN()))=TRUNC(INDIRECT(ADDRESS(ROW(),COLUMN())))</formula>
    </cfRule>
  </conditionalFormatting>
  <conditionalFormatting sqref="AW37:AY38">
    <cfRule type="expression" dxfId="61" priority="114">
      <formula>INDIRECT(ADDRESS(ROW(),COLUMN()))=TRUNC(INDIRECT(ADDRESS(ROW(),COLUMN())))</formula>
    </cfRule>
  </conditionalFormatting>
  <conditionalFormatting sqref="AZ37:BC38">
    <cfRule type="expression" dxfId="60" priority="113">
      <formula>INDIRECT(ADDRESS(ROW(),COLUMN()))=TRUNC(INDIRECT(ADDRESS(ROW(),COLUMN())))</formula>
    </cfRule>
  </conditionalFormatting>
  <conditionalFormatting sqref="U40:AA41">
    <cfRule type="expression" dxfId="59" priority="111">
      <formula>INDIRECT(ADDRESS(ROW(),COLUMN()))=TRUNC(INDIRECT(ADDRESS(ROW(),COLUMN())))</formula>
    </cfRule>
  </conditionalFormatting>
  <conditionalFormatting sqref="AB40:AH41">
    <cfRule type="expression" dxfId="58" priority="109">
      <formula>INDIRECT(ADDRESS(ROW(),COLUMN()))=TRUNC(INDIRECT(ADDRESS(ROW(),COLUMN())))</formula>
    </cfRule>
  </conditionalFormatting>
  <conditionalFormatting sqref="AI40:AO41">
    <cfRule type="expression" dxfId="57" priority="107">
      <formula>INDIRECT(ADDRESS(ROW(),COLUMN()))=TRUNC(INDIRECT(ADDRESS(ROW(),COLUMN())))</formula>
    </cfRule>
  </conditionalFormatting>
  <conditionalFormatting sqref="AP40:AV41">
    <cfRule type="expression" dxfId="56" priority="105">
      <formula>INDIRECT(ADDRESS(ROW(),COLUMN()))=TRUNC(INDIRECT(ADDRESS(ROW(),COLUMN())))</formula>
    </cfRule>
  </conditionalFormatting>
  <conditionalFormatting sqref="AW40:AY41">
    <cfRule type="expression" dxfId="55" priority="103">
      <formula>INDIRECT(ADDRESS(ROW(),COLUMN()))=TRUNC(INDIRECT(ADDRESS(ROW(),COLUMN())))</formula>
    </cfRule>
  </conditionalFormatting>
  <conditionalFormatting sqref="AZ40:BC41">
    <cfRule type="expression" dxfId="54" priority="102">
      <formula>INDIRECT(ADDRESS(ROW(),COLUMN()))=TRUNC(INDIRECT(ADDRESS(ROW(),COLUMN())))</formula>
    </cfRule>
  </conditionalFormatting>
  <conditionalFormatting sqref="U43:AA44">
    <cfRule type="expression" dxfId="53" priority="100">
      <formula>INDIRECT(ADDRESS(ROW(),COLUMN()))=TRUNC(INDIRECT(ADDRESS(ROW(),COLUMN())))</formula>
    </cfRule>
  </conditionalFormatting>
  <conditionalFormatting sqref="AB43:AH44">
    <cfRule type="expression" dxfId="52" priority="98">
      <formula>INDIRECT(ADDRESS(ROW(),COLUMN()))=TRUNC(INDIRECT(ADDRESS(ROW(),COLUMN())))</formula>
    </cfRule>
  </conditionalFormatting>
  <conditionalFormatting sqref="AI43:AO44">
    <cfRule type="expression" dxfId="51" priority="96">
      <formula>INDIRECT(ADDRESS(ROW(),COLUMN()))=TRUNC(INDIRECT(ADDRESS(ROW(),COLUMN())))</formula>
    </cfRule>
  </conditionalFormatting>
  <conditionalFormatting sqref="AP43:AV44">
    <cfRule type="expression" dxfId="50" priority="94">
      <formula>INDIRECT(ADDRESS(ROW(),COLUMN()))=TRUNC(INDIRECT(ADDRESS(ROW(),COLUMN())))</formula>
    </cfRule>
  </conditionalFormatting>
  <conditionalFormatting sqref="AW43:AY44">
    <cfRule type="expression" dxfId="49" priority="92">
      <formula>INDIRECT(ADDRESS(ROW(),COLUMN()))=TRUNC(INDIRECT(ADDRESS(ROW(),COLUMN())))</formula>
    </cfRule>
  </conditionalFormatting>
  <conditionalFormatting sqref="AZ43:BC44">
    <cfRule type="expression" dxfId="48" priority="91">
      <formula>INDIRECT(ADDRESS(ROW(),COLUMN()))=TRUNC(INDIRECT(ADDRESS(ROW(),COLUMN())))</formula>
    </cfRule>
  </conditionalFormatting>
  <conditionalFormatting sqref="U46:AA47">
    <cfRule type="expression" dxfId="47" priority="89">
      <formula>INDIRECT(ADDRESS(ROW(),COLUMN()))=TRUNC(INDIRECT(ADDRESS(ROW(),COLUMN())))</formula>
    </cfRule>
  </conditionalFormatting>
  <conditionalFormatting sqref="AB46:AH47">
    <cfRule type="expression" dxfId="46" priority="87">
      <formula>INDIRECT(ADDRESS(ROW(),COLUMN()))=TRUNC(INDIRECT(ADDRESS(ROW(),COLUMN())))</formula>
    </cfRule>
  </conditionalFormatting>
  <conditionalFormatting sqref="AI46:AO47">
    <cfRule type="expression" dxfId="45" priority="85">
      <formula>INDIRECT(ADDRESS(ROW(),COLUMN()))=TRUNC(INDIRECT(ADDRESS(ROW(),COLUMN())))</formula>
    </cfRule>
  </conditionalFormatting>
  <conditionalFormatting sqref="AP46:AV47">
    <cfRule type="expression" dxfId="44" priority="83">
      <formula>INDIRECT(ADDRESS(ROW(),COLUMN()))=TRUNC(INDIRECT(ADDRESS(ROW(),COLUMN())))</formula>
    </cfRule>
  </conditionalFormatting>
  <conditionalFormatting sqref="AW46:AY47">
    <cfRule type="expression" dxfId="43" priority="81">
      <formula>INDIRECT(ADDRESS(ROW(),COLUMN()))=TRUNC(INDIRECT(ADDRESS(ROW(),COLUMN())))</formula>
    </cfRule>
  </conditionalFormatting>
  <conditionalFormatting sqref="AZ46:BC47">
    <cfRule type="expression" dxfId="42" priority="80">
      <formula>INDIRECT(ADDRESS(ROW(),COLUMN()))=TRUNC(INDIRECT(ADDRESS(ROW(),COLUMN())))</formula>
    </cfRule>
  </conditionalFormatting>
  <conditionalFormatting sqref="U49:AA50">
    <cfRule type="expression" dxfId="41" priority="78">
      <formula>INDIRECT(ADDRESS(ROW(),COLUMN()))=TRUNC(INDIRECT(ADDRESS(ROW(),COLUMN())))</formula>
    </cfRule>
  </conditionalFormatting>
  <conditionalFormatting sqref="AB49:AH50">
    <cfRule type="expression" dxfId="40" priority="76">
      <formula>INDIRECT(ADDRESS(ROW(),COLUMN()))=TRUNC(INDIRECT(ADDRESS(ROW(),COLUMN())))</formula>
    </cfRule>
  </conditionalFormatting>
  <conditionalFormatting sqref="AI49:AO50">
    <cfRule type="expression" dxfId="39" priority="74">
      <formula>INDIRECT(ADDRESS(ROW(),COLUMN()))=TRUNC(INDIRECT(ADDRESS(ROW(),COLUMN())))</formula>
    </cfRule>
  </conditionalFormatting>
  <conditionalFormatting sqref="AP49:AV50">
    <cfRule type="expression" dxfId="38" priority="72">
      <formula>INDIRECT(ADDRESS(ROW(),COLUMN()))=TRUNC(INDIRECT(ADDRESS(ROW(),COLUMN())))</formula>
    </cfRule>
  </conditionalFormatting>
  <conditionalFormatting sqref="AW49:AY50">
    <cfRule type="expression" dxfId="37" priority="70">
      <formula>INDIRECT(ADDRESS(ROW(),COLUMN()))=TRUNC(INDIRECT(ADDRESS(ROW(),COLUMN())))</formula>
    </cfRule>
  </conditionalFormatting>
  <conditionalFormatting sqref="AZ49:BC50">
    <cfRule type="expression" dxfId="36" priority="69">
      <formula>INDIRECT(ADDRESS(ROW(),COLUMN()))=TRUNC(INDIRECT(ADDRESS(ROW(),COLUMN())))</formula>
    </cfRule>
  </conditionalFormatting>
  <conditionalFormatting sqref="U52:AA53">
    <cfRule type="expression" dxfId="35" priority="67">
      <formula>INDIRECT(ADDRESS(ROW(),COLUMN()))=TRUNC(INDIRECT(ADDRESS(ROW(),COLUMN())))</formula>
    </cfRule>
  </conditionalFormatting>
  <conditionalFormatting sqref="AB52:AH53">
    <cfRule type="expression" dxfId="34" priority="65">
      <formula>INDIRECT(ADDRESS(ROW(),COLUMN()))=TRUNC(INDIRECT(ADDRESS(ROW(),COLUMN())))</formula>
    </cfRule>
  </conditionalFormatting>
  <conditionalFormatting sqref="AI52:AO53">
    <cfRule type="expression" dxfId="33" priority="63">
      <formula>INDIRECT(ADDRESS(ROW(),COLUMN()))=TRUNC(INDIRECT(ADDRESS(ROW(),COLUMN())))</formula>
    </cfRule>
  </conditionalFormatting>
  <conditionalFormatting sqref="AP52:AV53">
    <cfRule type="expression" dxfId="32" priority="61">
      <formula>INDIRECT(ADDRESS(ROW(),COLUMN()))=TRUNC(INDIRECT(ADDRESS(ROW(),COLUMN())))</formula>
    </cfRule>
  </conditionalFormatting>
  <conditionalFormatting sqref="AW52:AY53">
    <cfRule type="expression" dxfId="31" priority="59">
      <formula>INDIRECT(ADDRESS(ROW(),COLUMN()))=TRUNC(INDIRECT(ADDRESS(ROW(),COLUMN())))</formula>
    </cfRule>
  </conditionalFormatting>
  <conditionalFormatting sqref="AZ52:BC53">
    <cfRule type="expression" dxfId="30" priority="58">
      <formula>INDIRECT(ADDRESS(ROW(),COLUMN()))=TRUNC(INDIRECT(ADDRESS(ROW(),COLUMN())))</formula>
    </cfRule>
  </conditionalFormatting>
  <conditionalFormatting sqref="U55:AA56">
    <cfRule type="expression" dxfId="29" priority="56">
      <formula>INDIRECT(ADDRESS(ROW(),COLUMN()))=TRUNC(INDIRECT(ADDRESS(ROW(),COLUMN())))</formula>
    </cfRule>
  </conditionalFormatting>
  <conditionalFormatting sqref="AB55:AH56">
    <cfRule type="expression" dxfId="28" priority="54">
      <formula>INDIRECT(ADDRESS(ROW(),COLUMN()))=TRUNC(INDIRECT(ADDRESS(ROW(),COLUMN())))</formula>
    </cfRule>
  </conditionalFormatting>
  <conditionalFormatting sqref="AI55:AO56">
    <cfRule type="expression" dxfId="27" priority="52">
      <formula>INDIRECT(ADDRESS(ROW(),COLUMN()))=TRUNC(INDIRECT(ADDRESS(ROW(),COLUMN())))</formula>
    </cfRule>
  </conditionalFormatting>
  <conditionalFormatting sqref="AP55:AV56">
    <cfRule type="expression" dxfId="26" priority="50">
      <formula>INDIRECT(ADDRESS(ROW(),COLUMN()))=TRUNC(INDIRECT(ADDRESS(ROW(),COLUMN())))</formula>
    </cfRule>
  </conditionalFormatting>
  <conditionalFormatting sqref="AW55:AY56">
    <cfRule type="expression" dxfId="25" priority="48">
      <formula>INDIRECT(ADDRESS(ROW(),COLUMN()))=TRUNC(INDIRECT(ADDRESS(ROW(),COLUMN())))</formula>
    </cfRule>
  </conditionalFormatting>
  <conditionalFormatting sqref="AZ55:BC56">
    <cfRule type="expression" dxfId="24" priority="47">
      <formula>INDIRECT(ADDRESS(ROW(),COLUMN()))=TRUNC(INDIRECT(ADDRESS(ROW(),COLUMN())))</formula>
    </cfRule>
  </conditionalFormatting>
  <conditionalFormatting sqref="U58:AA59">
    <cfRule type="expression" dxfId="23" priority="45">
      <formula>INDIRECT(ADDRESS(ROW(),COLUMN()))=TRUNC(INDIRECT(ADDRESS(ROW(),COLUMN())))</formula>
    </cfRule>
  </conditionalFormatting>
  <conditionalFormatting sqref="AB58:AH59">
    <cfRule type="expression" dxfId="22" priority="43">
      <formula>INDIRECT(ADDRESS(ROW(),COLUMN()))=TRUNC(INDIRECT(ADDRESS(ROW(),COLUMN())))</formula>
    </cfRule>
  </conditionalFormatting>
  <conditionalFormatting sqref="AI58:AO59">
    <cfRule type="expression" dxfId="21" priority="41">
      <formula>INDIRECT(ADDRESS(ROW(),COLUMN()))=TRUNC(INDIRECT(ADDRESS(ROW(),COLUMN())))</formula>
    </cfRule>
  </conditionalFormatting>
  <conditionalFormatting sqref="AP58:AV59">
    <cfRule type="expression" dxfId="20" priority="39">
      <formula>INDIRECT(ADDRESS(ROW(),COLUMN()))=TRUNC(INDIRECT(ADDRESS(ROW(),COLUMN())))</formula>
    </cfRule>
  </conditionalFormatting>
  <conditionalFormatting sqref="AW58:AY59">
    <cfRule type="expression" dxfId="19" priority="37">
      <formula>INDIRECT(ADDRESS(ROW(),COLUMN()))=TRUNC(INDIRECT(ADDRESS(ROW(),COLUMN())))</formula>
    </cfRule>
  </conditionalFormatting>
  <conditionalFormatting sqref="AZ58:BC59">
    <cfRule type="expression" dxfId="18" priority="36">
      <formula>INDIRECT(ADDRESS(ROW(),COLUMN()))=TRUNC(INDIRECT(ADDRESS(ROW(),COLUMN())))</formula>
    </cfRule>
  </conditionalFormatting>
  <conditionalFormatting sqref="U61:AA62">
    <cfRule type="expression" dxfId="17" priority="34">
      <formula>INDIRECT(ADDRESS(ROW(),COLUMN()))=TRUNC(INDIRECT(ADDRESS(ROW(),COLUMN())))</formula>
    </cfRule>
  </conditionalFormatting>
  <conditionalFormatting sqref="AB61:AH62">
    <cfRule type="expression" dxfId="16" priority="32">
      <formula>INDIRECT(ADDRESS(ROW(),COLUMN()))=TRUNC(INDIRECT(ADDRESS(ROW(),COLUMN())))</formula>
    </cfRule>
  </conditionalFormatting>
  <conditionalFormatting sqref="AI61:AO62">
    <cfRule type="expression" dxfId="15" priority="30">
      <formula>INDIRECT(ADDRESS(ROW(),COLUMN()))=TRUNC(INDIRECT(ADDRESS(ROW(),COLUMN())))</formula>
    </cfRule>
  </conditionalFormatting>
  <conditionalFormatting sqref="AP61:AV62">
    <cfRule type="expression" dxfId="14" priority="28">
      <formula>INDIRECT(ADDRESS(ROW(),COLUMN()))=TRUNC(INDIRECT(ADDRESS(ROW(),COLUMN())))</formula>
    </cfRule>
  </conditionalFormatting>
  <conditionalFormatting sqref="AW61:AY62">
    <cfRule type="expression" dxfId="13" priority="26">
      <formula>INDIRECT(ADDRESS(ROW(),COLUMN()))=TRUNC(INDIRECT(ADDRESS(ROW(),COLUMN())))</formula>
    </cfRule>
  </conditionalFormatting>
  <conditionalFormatting sqref="AZ61:BC62">
    <cfRule type="expression" dxfId="12" priority="25">
      <formula>INDIRECT(ADDRESS(ROW(),COLUMN()))=TRUNC(INDIRECT(ADDRESS(ROW(),COLUMN())))</formula>
    </cfRule>
  </conditionalFormatting>
  <conditionalFormatting sqref="U64:AA65">
    <cfRule type="expression" dxfId="11" priority="23">
      <formula>INDIRECT(ADDRESS(ROW(),COLUMN()))=TRUNC(INDIRECT(ADDRESS(ROW(),COLUMN())))</formula>
    </cfRule>
  </conditionalFormatting>
  <conditionalFormatting sqref="AB64:AH65">
    <cfRule type="expression" dxfId="10" priority="21">
      <formula>INDIRECT(ADDRESS(ROW(),COLUMN()))=TRUNC(INDIRECT(ADDRESS(ROW(),COLUMN())))</formula>
    </cfRule>
  </conditionalFormatting>
  <conditionalFormatting sqref="AI64:AO65">
    <cfRule type="expression" dxfId="9" priority="19">
      <formula>INDIRECT(ADDRESS(ROW(),COLUMN()))=TRUNC(INDIRECT(ADDRESS(ROW(),COLUMN())))</formula>
    </cfRule>
  </conditionalFormatting>
  <conditionalFormatting sqref="AP64:AV65">
    <cfRule type="expression" dxfId="8" priority="17">
      <formula>INDIRECT(ADDRESS(ROW(),COLUMN()))=TRUNC(INDIRECT(ADDRESS(ROW(),COLUMN())))</formula>
    </cfRule>
  </conditionalFormatting>
  <conditionalFormatting sqref="AW64:AY65">
    <cfRule type="expression" dxfId="7" priority="15">
      <formula>INDIRECT(ADDRESS(ROW(),COLUMN()))=TRUNC(INDIRECT(ADDRESS(ROW(),COLUMN())))</formula>
    </cfRule>
  </conditionalFormatting>
  <conditionalFormatting sqref="AZ64:BC65">
    <cfRule type="expression" dxfId="6" priority="14">
      <formula>INDIRECT(ADDRESS(ROW(),COLUMN()))=TRUNC(INDIRECT(ADDRESS(ROW(),COLUMN())))</formula>
    </cfRule>
  </conditionalFormatting>
  <conditionalFormatting sqref="U67:AA68">
    <cfRule type="expression" dxfId="5" priority="12">
      <formula>INDIRECT(ADDRESS(ROW(),COLUMN()))=TRUNC(INDIRECT(ADDRESS(ROW(),COLUMN())))</formula>
    </cfRule>
  </conditionalFormatting>
  <conditionalFormatting sqref="AB67:AH68">
    <cfRule type="expression" dxfId="4" priority="10">
      <formula>INDIRECT(ADDRESS(ROW(),COLUMN()))=TRUNC(INDIRECT(ADDRESS(ROW(),COLUMN())))</formula>
    </cfRule>
  </conditionalFormatting>
  <conditionalFormatting sqref="AI67:AO68">
    <cfRule type="expression" dxfId="3" priority="8">
      <formula>INDIRECT(ADDRESS(ROW(),COLUMN()))=TRUNC(INDIRECT(ADDRESS(ROW(),COLUMN())))</formula>
    </cfRule>
  </conditionalFormatting>
  <conditionalFormatting sqref="AP67:AV68">
    <cfRule type="expression" dxfId="2" priority="6">
      <formula>INDIRECT(ADDRESS(ROW(),COLUMN()))=TRUNC(INDIRECT(ADDRESS(ROW(),COLUMN())))</formula>
    </cfRule>
  </conditionalFormatting>
  <conditionalFormatting sqref="AW67:AY68">
    <cfRule type="expression" dxfId="1" priority="4">
      <formula>INDIRECT(ADDRESS(ROW(),COLUMN()))=TRUNC(INDIRECT(ADDRESS(ROW(),COLUMN())))</formula>
    </cfRule>
  </conditionalFormatting>
  <conditionalFormatting sqref="AZ67:BC68">
    <cfRule type="expression" dxfId="0"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0" zoomScaleNormal="70" workbookViewId="0"/>
  </sheetViews>
  <sheetFormatPr defaultColWidth="9" defaultRowHeight="25.5" x14ac:dyDescent="0.4"/>
  <cols>
    <col min="1" max="1" width="1.625" style="141" customWidth="1"/>
    <col min="2" max="2" width="5.625" style="140" customWidth="1"/>
    <col min="3" max="3" width="10.625" style="140" customWidth="1"/>
    <col min="4" max="4" width="10.625" style="140" hidden="1" customWidth="1"/>
    <col min="5" max="5" width="3.375" style="140" bestFit="1" customWidth="1"/>
    <col min="6" max="6" width="15.625" style="141" customWidth="1"/>
    <col min="7" max="7" width="3.375" style="141" bestFit="1" customWidth="1"/>
    <col min="8" max="8" width="15.625" style="141" customWidth="1"/>
    <col min="9" max="9" width="3.375" style="141" bestFit="1" customWidth="1"/>
    <col min="10" max="10" width="15.625" style="140" customWidth="1"/>
    <col min="11" max="11" width="3.375" style="141" bestFit="1" customWidth="1"/>
    <col min="12" max="12" width="15.625" style="141" customWidth="1"/>
    <col min="13" max="13" width="5" style="141" customWidth="1"/>
    <col min="14" max="14" width="15.625" style="141" customWidth="1"/>
    <col min="15" max="15" width="3.375" style="141" customWidth="1"/>
    <col min="16" max="16" width="15.625" style="141" customWidth="1"/>
    <col min="17" max="17" width="3.375" style="141" customWidth="1"/>
    <col min="18" max="18" width="15.625" style="141" customWidth="1"/>
    <col min="19" max="19" width="3.375" style="141" customWidth="1"/>
    <col min="20" max="20" width="15.625" style="141" customWidth="1"/>
    <col min="21" max="21" width="3.375" style="141" customWidth="1"/>
    <col min="22" max="22" width="15.625" style="141" customWidth="1"/>
    <col min="23" max="23" width="3.375" style="141" customWidth="1"/>
    <col min="24" max="24" width="15.625" style="141" customWidth="1"/>
    <col min="25" max="25" width="3.375" style="141" customWidth="1"/>
    <col min="26" max="26" width="15.625" style="141" customWidth="1"/>
    <col min="27" max="27" width="3.375" style="141" customWidth="1"/>
    <col min="28" max="28" width="50.625" style="141" customWidth="1"/>
    <col min="29" max="16384" width="9" style="141"/>
  </cols>
  <sheetData>
    <row r="1" spans="2:28" x14ac:dyDescent="0.4">
      <c r="B1" s="139" t="s">
        <v>32</v>
      </c>
    </row>
    <row r="2" spans="2:28" x14ac:dyDescent="0.4">
      <c r="B2" s="142" t="s">
        <v>33</v>
      </c>
      <c r="F2" s="143"/>
      <c r="G2" s="144"/>
      <c r="H2" s="144"/>
      <c r="I2" s="144"/>
      <c r="J2" s="145"/>
      <c r="K2" s="144"/>
      <c r="L2" s="144"/>
    </row>
    <row r="3" spans="2:28" x14ac:dyDescent="0.4">
      <c r="B3" s="143" t="s">
        <v>138</v>
      </c>
      <c r="F3" s="145" t="s">
        <v>139</v>
      </c>
      <c r="G3" s="144"/>
      <c r="H3" s="144"/>
      <c r="I3" s="144"/>
      <c r="J3" s="145"/>
      <c r="K3" s="144"/>
      <c r="L3" s="144"/>
    </row>
    <row r="4" spans="2:28" x14ac:dyDescent="0.4">
      <c r="B4" s="142"/>
      <c r="F4" s="406" t="s">
        <v>34</v>
      </c>
      <c r="G4" s="406"/>
      <c r="H4" s="406"/>
      <c r="I4" s="406"/>
      <c r="J4" s="406"/>
      <c r="K4" s="406"/>
      <c r="L4" s="406"/>
      <c r="N4" s="406" t="s">
        <v>65</v>
      </c>
      <c r="O4" s="406"/>
      <c r="P4" s="406"/>
      <c r="R4" s="406" t="s">
        <v>64</v>
      </c>
      <c r="S4" s="406"/>
      <c r="T4" s="406"/>
      <c r="U4" s="406"/>
      <c r="V4" s="406"/>
      <c r="W4" s="406"/>
      <c r="X4" s="406"/>
      <c r="Z4" s="159" t="s">
        <v>74</v>
      </c>
      <c r="AB4" s="406" t="s">
        <v>169</v>
      </c>
    </row>
    <row r="5" spans="2:28" x14ac:dyDescent="0.4">
      <c r="B5" s="140" t="s">
        <v>20</v>
      </c>
      <c r="C5" s="140" t="s">
        <v>4</v>
      </c>
      <c r="F5" s="140" t="s">
        <v>165</v>
      </c>
      <c r="G5" s="140"/>
      <c r="H5" s="140" t="s">
        <v>166</v>
      </c>
      <c r="J5" s="140" t="s">
        <v>35</v>
      </c>
      <c r="L5" s="140" t="s">
        <v>34</v>
      </c>
      <c r="N5" s="140" t="s">
        <v>167</v>
      </c>
      <c r="P5" s="140" t="s">
        <v>168</v>
      </c>
      <c r="R5" s="140" t="s">
        <v>167</v>
      </c>
      <c r="T5" s="140" t="s">
        <v>168</v>
      </c>
      <c r="V5" s="140" t="s">
        <v>35</v>
      </c>
      <c r="X5" s="140" t="s">
        <v>34</v>
      </c>
      <c r="Z5" s="160" t="s">
        <v>75</v>
      </c>
      <c r="AB5" s="406"/>
    </row>
    <row r="6" spans="2:28" x14ac:dyDescent="0.4">
      <c r="B6" s="146">
        <v>1</v>
      </c>
      <c r="C6" s="147" t="s">
        <v>38</v>
      </c>
      <c r="D6" s="162" t="str">
        <f>C6</f>
        <v>a</v>
      </c>
      <c r="E6" s="146" t="s">
        <v>16</v>
      </c>
      <c r="F6" s="148">
        <v>0.29166666666666669</v>
      </c>
      <c r="G6" s="146" t="s">
        <v>17</v>
      </c>
      <c r="H6" s="148">
        <v>0.66666666666666663</v>
      </c>
      <c r="I6" s="149" t="s">
        <v>37</v>
      </c>
      <c r="J6" s="148">
        <v>4.1666666666666664E-2</v>
      </c>
      <c r="K6" s="150" t="s">
        <v>2</v>
      </c>
      <c r="L6" s="153">
        <f>IF(OR(F6="",H6=""),"",(H6+IF(F6&gt;H6,1,0)-F6-J6)*24)</f>
        <v>7.9999999999999982</v>
      </c>
      <c r="N6" s="151">
        <f>【記載例】勤務表!$BB$13</f>
        <v>0.29166666666666669</v>
      </c>
      <c r="O6" s="140" t="s">
        <v>17</v>
      </c>
      <c r="P6" s="151">
        <f>【記載例】勤務表!$BF$13</f>
        <v>0.83333333333333337</v>
      </c>
      <c r="R6" s="154">
        <f t="shared" ref="R6:R8" si="0">IF(F6="","",IF(F6&lt;N6,N6,IF(F6&gt;=P6,"",F6)))</f>
        <v>0.29166666666666669</v>
      </c>
      <c r="S6" s="140" t="s">
        <v>17</v>
      </c>
      <c r="T6" s="154">
        <f t="shared" ref="T6:T8" si="1">IF(H6="","",IF(H6&gt;F6,IF(H6&lt;P6,H6,P6),P6))</f>
        <v>0.66666666666666663</v>
      </c>
      <c r="U6" s="152" t="s">
        <v>37</v>
      </c>
      <c r="V6" s="148">
        <v>4.1666666666666664E-2</v>
      </c>
      <c r="W6" s="141" t="s">
        <v>2</v>
      </c>
      <c r="X6" s="153">
        <f>IF(R6="","",IF((T6+IF(R6&gt;T6,1,0)-R6-V6)*24=0,"",(T6+IF(R6&gt;T6,1,0)-R6-V6)*24))</f>
        <v>7.9999999999999982</v>
      </c>
      <c r="Z6" s="153" t="str">
        <f>IF(X6="",L6,IF(OR(L6-X6=0,L6-X6&lt;0),"-",L6-X6))</f>
        <v>-</v>
      </c>
      <c r="AB6" s="161"/>
    </row>
    <row r="7" spans="2:28" x14ac:dyDescent="0.4">
      <c r="B7" s="146">
        <v>2</v>
      </c>
      <c r="C7" s="147" t="s">
        <v>39</v>
      </c>
      <c r="D7" s="162" t="str">
        <f t="shared" ref="D7:D38" si="2">C7</f>
        <v>b</v>
      </c>
      <c r="E7" s="146" t="s">
        <v>16</v>
      </c>
      <c r="F7" s="148">
        <v>0.45833333333333331</v>
      </c>
      <c r="G7" s="146" t="s">
        <v>17</v>
      </c>
      <c r="H7" s="148">
        <v>0.83333333333333337</v>
      </c>
      <c r="I7" s="149" t="s">
        <v>37</v>
      </c>
      <c r="J7" s="148">
        <v>4.1666666666666664E-2</v>
      </c>
      <c r="K7" s="150" t="s">
        <v>2</v>
      </c>
      <c r="L7" s="153">
        <f>IF(OR(F7="",H7=""),"",(H7+IF(F7&gt;H7,1,0)-F7-J7)*24)</f>
        <v>8</v>
      </c>
      <c r="N7" s="151">
        <f>【記載例】勤務表!$BB$13</f>
        <v>0.29166666666666669</v>
      </c>
      <c r="O7" s="140" t="s">
        <v>17</v>
      </c>
      <c r="P7" s="151">
        <f>【記載例】勤務表!$BF$13</f>
        <v>0.83333333333333337</v>
      </c>
      <c r="R7" s="154">
        <f t="shared" si="0"/>
        <v>0.45833333333333331</v>
      </c>
      <c r="S7" s="140" t="s">
        <v>17</v>
      </c>
      <c r="T7" s="154">
        <f t="shared" si="1"/>
        <v>0.83333333333333337</v>
      </c>
      <c r="U7" s="152" t="s">
        <v>37</v>
      </c>
      <c r="V7" s="148">
        <v>4.1666666666666664E-2</v>
      </c>
      <c r="W7" s="141" t="s">
        <v>2</v>
      </c>
      <c r="X7" s="153">
        <f>IF(R7="","",IF((T7+IF(R7&gt;T7,1,0)-R7-V7)*24=0,"",(T7+IF(R7&gt;T7,1,0)-R7-V7)*24))</f>
        <v>8</v>
      </c>
      <c r="Z7" s="153" t="str">
        <f>IF(X7="",L7,IF(OR(L7-X7=0,L7-X7&lt;0),"-",L7-X7))</f>
        <v>-</v>
      </c>
      <c r="AB7" s="161"/>
    </row>
    <row r="8" spans="2:28" x14ac:dyDescent="0.4">
      <c r="B8" s="146">
        <v>3</v>
      </c>
      <c r="C8" s="147" t="s">
        <v>40</v>
      </c>
      <c r="D8" s="162" t="str">
        <f t="shared" si="2"/>
        <v>c</v>
      </c>
      <c r="E8" s="146" t="s">
        <v>16</v>
      </c>
      <c r="F8" s="148">
        <v>0.375</v>
      </c>
      <c r="G8" s="146" t="s">
        <v>17</v>
      </c>
      <c r="H8" s="148">
        <v>0.75</v>
      </c>
      <c r="I8" s="149" t="s">
        <v>37</v>
      </c>
      <c r="J8" s="148">
        <v>4.1666666666666664E-2</v>
      </c>
      <c r="K8" s="150" t="s">
        <v>2</v>
      </c>
      <c r="L8" s="153">
        <f>IF(OR(F8="",H8=""),"",(H8+IF(F8&gt;H8,1,0)-F8-J8)*24)</f>
        <v>8</v>
      </c>
      <c r="N8" s="151">
        <f>【記載例】勤務表!$BB$13</f>
        <v>0.29166666666666669</v>
      </c>
      <c r="O8" s="140" t="s">
        <v>17</v>
      </c>
      <c r="P8" s="151">
        <f>【記載例】勤務表!$BF$13</f>
        <v>0.83333333333333337</v>
      </c>
      <c r="R8" s="154">
        <f t="shared" si="0"/>
        <v>0.375</v>
      </c>
      <c r="S8" s="140" t="s">
        <v>17</v>
      </c>
      <c r="T8" s="154">
        <f t="shared" si="1"/>
        <v>0.75</v>
      </c>
      <c r="U8" s="152" t="s">
        <v>37</v>
      </c>
      <c r="V8" s="148">
        <v>4.1666666666666664E-2</v>
      </c>
      <c r="W8" s="141" t="s">
        <v>2</v>
      </c>
      <c r="X8" s="153">
        <f>IF(R8="","",IF((T8+IF(R8&gt;T8,1,0)-R8-V8)*24=0,"",(T8+IF(R8&gt;T8,1,0)-R8-V8)*24))</f>
        <v>8</v>
      </c>
      <c r="Z8" s="153" t="str">
        <f>IF(X8="",L8,IF(OR(L8-X8=0,L8-X8&lt;0),"-",L8-X8))</f>
        <v>-</v>
      </c>
      <c r="AB8" s="161"/>
    </row>
    <row r="9" spans="2:28" x14ac:dyDescent="0.4">
      <c r="B9" s="146">
        <v>4</v>
      </c>
      <c r="C9" s="147" t="s">
        <v>153</v>
      </c>
      <c r="D9" s="162" t="str">
        <f t="shared" si="2"/>
        <v>d</v>
      </c>
      <c r="E9" s="146" t="s">
        <v>16</v>
      </c>
      <c r="F9" s="148">
        <v>0.35416666666666669</v>
      </c>
      <c r="G9" s="146" t="s">
        <v>17</v>
      </c>
      <c r="H9" s="148">
        <v>0.72916666666666663</v>
      </c>
      <c r="I9" s="149" t="s">
        <v>37</v>
      </c>
      <c r="J9" s="148">
        <v>4.1666666666666664E-2</v>
      </c>
      <c r="K9" s="150" t="s">
        <v>2</v>
      </c>
      <c r="L9" s="153">
        <f>IF(OR(F9="",H9=""),"",(H9+IF(F9&gt;H9,1,0)-F9-J9)*24)</f>
        <v>7.9999999999999982</v>
      </c>
      <c r="N9" s="151">
        <f>【記載例】勤務表!$BB$13</f>
        <v>0.29166666666666669</v>
      </c>
      <c r="O9" s="140" t="s">
        <v>17</v>
      </c>
      <c r="P9" s="151">
        <f>【記載例】勤務表!$BF$13</f>
        <v>0.83333333333333337</v>
      </c>
      <c r="R9" s="154">
        <f t="shared" ref="R9:R22" si="3">IF(F9="","",IF(F9&lt;N9,N9,IF(F9&gt;=P9,"",F9)))</f>
        <v>0.35416666666666669</v>
      </c>
      <c r="S9" s="140" t="s">
        <v>17</v>
      </c>
      <c r="T9" s="154">
        <f t="shared" ref="T9:T22" si="4">IF(H9="","",IF(H9&gt;F9,IF(H9&lt;P9,H9,P9),P9))</f>
        <v>0.72916666666666663</v>
      </c>
      <c r="U9" s="152" t="s">
        <v>37</v>
      </c>
      <c r="V9" s="148">
        <v>4.1666666666666664E-2</v>
      </c>
      <c r="W9" s="141" t="s">
        <v>2</v>
      </c>
      <c r="X9" s="153">
        <f>IF(R9="","",IF((T9+IF(R9&gt;T9,1,0)-R9-V9)*24=0,"",(T9+IF(R9&gt;T9,1,0)-R9-V9)*24))</f>
        <v>7.9999999999999982</v>
      </c>
      <c r="Z9" s="153" t="str">
        <f>IF(X9="",L9,IF(OR(L9-X9=0,L9-X9&lt;0),"-",L9-X9))</f>
        <v>-</v>
      </c>
      <c r="AB9" s="161"/>
    </row>
    <row r="10" spans="2:28" x14ac:dyDescent="0.4">
      <c r="B10" s="146">
        <v>5</v>
      </c>
      <c r="C10" s="147" t="s">
        <v>42</v>
      </c>
      <c r="D10" s="162" t="str">
        <f t="shared" si="2"/>
        <v>e</v>
      </c>
      <c r="E10" s="146" t="s">
        <v>16</v>
      </c>
      <c r="F10" s="148">
        <v>0.375</v>
      </c>
      <c r="G10" s="146" t="s">
        <v>17</v>
      </c>
      <c r="H10" s="148">
        <v>0.625</v>
      </c>
      <c r="I10" s="149" t="s">
        <v>37</v>
      </c>
      <c r="J10" s="148">
        <v>0</v>
      </c>
      <c r="K10" s="150" t="s">
        <v>2</v>
      </c>
      <c r="L10" s="153">
        <f t="shared" ref="L10:L22" si="5">IF(OR(F10="",H10=""),"",(H10+IF(F10&gt;H10,1,0)-F10-J10)*24)</f>
        <v>6</v>
      </c>
      <c r="N10" s="151">
        <f>【記載例】勤務表!$BB$13</f>
        <v>0.29166666666666669</v>
      </c>
      <c r="O10" s="140" t="s">
        <v>17</v>
      </c>
      <c r="P10" s="151">
        <f>【記載例】勤務表!$BF$13</f>
        <v>0.83333333333333337</v>
      </c>
      <c r="R10" s="154">
        <f t="shared" si="3"/>
        <v>0.375</v>
      </c>
      <c r="S10" s="140" t="s">
        <v>17</v>
      </c>
      <c r="T10" s="154">
        <f t="shared" si="4"/>
        <v>0.625</v>
      </c>
      <c r="U10" s="152" t="s">
        <v>37</v>
      </c>
      <c r="V10" s="148">
        <v>0</v>
      </c>
      <c r="W10" s="141" t="s">
        <v>2</v>
      </c>
      <c r="X10" s="153">
        <f t="shared" ref="X10:X22" si="6">IF(R10="","",IF((T10+IF(R10&gt;T10,1,0)-R10-V10)*24=0,"",(T10+IF(R10&gt;T10,1,0)-R10-V10)*24))</f>
        <v>6</v>
      </c>
      <c r="Z10" s="153" t="str">
        <f t="shared" ref="Z10:Z22" si="7">IF(X10="",L10,IF(OR(L10-X10=0,L10-X10&lt;0),"-",L10-X10))</f>
        <v>-</v>
      </c>
      <c r="AB10" s="161"/>
    </row>
    <row r="11" spans="2:28" x14ac:dyDescent="0.4">
      <c r="B11" s="146">
        <v>6</v>
      </c>
      <c r="C11" s="147" t="s">
        <v>43</v>
      </c>
      <c r="D11" s="162" t="str">
        <f t="shared" si="2"/>
        <v>f</v>
      </c>
      <c r="E11" s="146" t="s">
        <v>16</v>
      </c>
      <c r="F11" s="148">
        <v>0.41666666666666669</v>
      </c>
      <c r="G11" s="146" t="s">
        <v>17</v>
      </c>
      <c r="H11" s="148">
        <v>0.66666666666666663</v>
      </c>
      <c r="I11" s="149" t="s">
        <v>37</v>
      </c>
      <c r="J11" s="148">
        <v>0</v>
      </c>
      <c r="K11" s="150" t="s">
        <v>2</v>
      </c>
      <c r="L11" s="153">
        <f t="shared" si="5"/>
        <v>5.9999999999999982</v>
      </c>
      <c r="N11" s="151">
        <f>【記載例】勤務表!$BB$13</f>
        <v>0.29166666666666669</v>
      </c>
      <c r="O11" s="140" t="s">
        <v>17</v>
      </c>
      <c r="P11" s="151">
        <f>【記載例】勤務表!$BF$13</f>
        <v>0.83333333333333337</v>
      </c>
      <c r="R11" s="154">
        <f t="shared" si="3"/>
        <v>0.41666666666666669</v>
      </c>
      <c r="S11" s="140" t="s">
        <v>17</v>
      </c>
      <c r="T11" s="154">
        <f t="shared" si="4"/>
        <v>0.66666666666666663</v>
      </c>
      <c r="U11" s="152" t="s">
        <v>37</v>
      </c>
      <c r="V11" s="148">
        <v>0</v>
      </c>
      <c r="W11" s="141" t="s">
        <v>2</v>
      </c>
      <c r="X11" s="153">
        <f t="shared" si="6"/>
        <v>5.9999999999999982</v>
      </c>
      <c r="Z11" s="153" t="str">
        <f t="shared" si="7"/>
        <v>-</v>
      </c>
      <c r="AB11" s="161"/>
    </row>
    <row r="12" spans="2:28" x14ac:dyDescent="0.4">
      <c r="B12" s="146">
        <v>7</v>
      </c>
      <c r="C12" s="147" t="s">
        <v>44</v>
      </c>
      <c r="D12" s="162" t="str">
        <f t="shared" si="2"/>
        <v>g</v>
      </c>
      <c r="E12" s="146" t="s">
        <v>16</v>
      </c>
      <c r="F12" s="148">
        <v>0.29166666666666669</v>
      </c>
      <c r="G12" s="146" t="s">
        <v>17</v>
      </c>
      <c r="H12" s="148">
        <v>0.39583333333333331</v>
      </c>
      <c r="I12" s="149" t="s">
        <v>37</v>
      </c>
      <c r="J12" s="148">
        <v>0</v>
      </c>
      <c r="K12" s="150" t="s">
        <v>2</v>
      </c>
      <c r="L12" s="153">
        <f t="shared" si="5"/>
        <v>2.4999999999999991</v>
      </c>
      <c r="N12" s="151">
        <f>【記載例】勤務表!$BB$13</f>
        <v>0.29166666666666669</v>
      </c>
      <c r="O12" s="140" t="s">
        <v>17</v>
      </c>
      <c r="P12" s="151">
        <f>【記載例】勤務表!$BF$13</f>
        <v>0.83333333333333337</v>
      </c>
      <c r="R12" s="154">
        <f t="shared" si="3"/>
        <v>0.29166666666666669</v>
      </c>
      <c r="S12" s="140" t="s">
        <v>17</v>
      </c>
      <c r="T12" s="154">
        <f t="shared" si="4"/>
        <v>0.39583333333333331</v>
      </c>
      <c r="U12" s="152" t="s">
        <v>37</v>
      </c>
      <c r="V12" s="148">
        <v>0</v>
      </c>
      <c r="W12" s="141" t="s">
        <v>2</v>
      </c>
      <c r="X12" s="153">
        <f t="shared" si="6"/>
        <v>2.4999999999999991</v>
      </c>
      <c r="Z12" s="153" t="str">
        <f t="shared" si="7"/>
        <v>-</v>
      </c>
      <c r="AB12" s="161"/>
    </row>
    <row r="13" spans="2:28" x14ac:dyDescent="0.4">
      <c r="B13" s="146">
        <v>8</v>
      </c>
      <c r="C13" s="147" t="s">
        <v>45</v>
      </c>
      <c r="D13" s="162" t="str">
        <f t="shared" si="2"/>
        <v>h</v>
      </c>
      <c r="E13" s="146" t="s">
        <v>16</v>
      </c>
      <c r="F13" s="148">
        <v>0.66666666666666663</v>
      </c>
      <c r="G13" s="146" t="s">
        <v>17</v>
      </c>
      <c r="H13" s="148">
        <v>0.83333333333333337</v>
      </c>
      <c r="I13" s="149" t="s">
        <v>37</v>
      </c>
      <c r="J13" s="148">
        <v>0</v>
      </c>
      <c r="K13" s="150" t="s">
        <v>2</v>
      </c>
      <c r="L13" s="153">
        <f t="shared" si="5"/>
        <v>4.0000000000000018</v>
      </c>
      <c r="N13" s="151">
        <f>【記載例】勤務表!$BB$13</f>
        <v>0.29166666666666669</v>
      </c>
      <c r="O13" s="140" t="s">
        <v>17</v>
      </c>
      <c r="P13" s="151">
        <f>【記載例】勤務表!$BF$13</f>
        <v>0.83333333333333337</v>
      </c>
      <c r="R13" s="154">
        <f t="shared" si="3"/>
        <v>0.66666666666666663</v>
      </c>
      <c r="S13" s="140" t="s">
        <v>17</v>
      </c>
      <c r="T13" s="154">
        <f t="shared" si="4"/>
        <v>0.83333333333333337</v>
      </c>
      <c r="U13" s="152" t="s">
        <v>37</v>
      </c>
      <c r="V13" s="148">
        <v>0</v>
      </c>
      <c r="W13" s="141" t="s">
        <v>2</v>
      </c>
      <c r="X13" s="153">
        <f t="shared" si="6"/>
        <v>4.0000000000000018</v>
      </c>
      <c r="Z13" s="153" t="str">
        <f t="shared" si="7"/>
        <v>-</v>
      </c>
      <c r="AB13" s="161"/>
    </row>
    <row r="14" spans="2:28" x14ac:dyDescent="0.4">
      <c r="B14" s="146">
        <v>9</v>
      </c>
      <c r="C14" s="147" t="s">
        <v>46</v>
      </c>
      <c r="D14" s="162" t="str">
        <f t="shared" si="2"/>
        <v>i</v>
      </c>
      <c r="E14" s="146" t="s">
        <v>16</v>
      </c>
      <c r="F14" s="148">
        <v>0.70833333333333337</v>
      </c>
      <c r="G14" s="146" t="s">
        <v>17</v>
      </c>
      <c r="H14" s="148">
        <v>1</v>
      </c>
      <c r="I14" s="149" t="s">
        <v>37</v>
      </c>
      <c r="J14" s="148">
        <v>0</v>
      </c>
      <c r="K14" s="150" t="s">
        <v>2</v>
      </c>
      <c r="L14" s="153">
        <f t="shared" si="5"/>
        <v>6.9999999999999991</v>
      </c>
      <c r="N14" s="151">
        <f>【記載例】勤務表!$BB$13</f>
        <v>0.29166666666666669</v>
      </c>
      <c r="O14" s="140" t="s">
        <v>17</v>
      </c>
      <c r="P14" s="151">
        <f>【記載例】勤務表!$BF$13</f>
        <v>0.83333333333333337</v>
      </c>
      <c r="R14" s="154">
        <f t="shared" si="3"/>
        <v>0.70833333333333337</v>
      </c>
      <c r="S14" s="140" t="s">
        <v>17</v>
      </c>
      <c r="T14" s="154">
        <f t="shared" si="4"/>
        <v>0.83333333333333337</v>
      </c>
      <c r="U14" s="152" t="s">
        <v>37</v>
      </c>
      <c r="V14" s="148">
        <v>0</v>
      </c>
      <c r="W14" s="141" t="s">
        <v>2</v>
      </c>
      <c r="X14" s="153">
        <f t="shared" si="6"/>
        <v>3</v>
      </c>
      <c r="Z14" s="153">
        <f t="shared" si="7"/>
        <v>3.9999999999999991</v>
      </c>
      <c r="AB14" s="161" t="s">
        <v>200</v>
      </c>
    </row>
    <row r="15" spans="2:28" x14ac:dyDescent="0.4">
      <c r="B15" s="146">
        <v>10</v>
      </c>
      <c r="C15" s="147" t="s">
        <v>47</v>
      </c>
      <c r="D15" s="162" t="str">
        <f t="shared" si="2"/>
        <v>j</v>
      </c>
      <c r="E15" s="146" t="s">
        <v>16</v>
      </c>
      <c r="F15" s="148">
        <v>0</v>
      </c>
      <c r="G15" s="146" t="s">
        <v>17</v>
      </c>
      <c r="H15" s="148">
        <v>0.41666666666666669</v>
      </c>
      <c r="I15" s="149" t="s">
        <v>37</v>
      </c>
      <c r="J15" s="148">
        <v>4.1666666666666664E-2</v>
      </c>
      <c r="K15" s="150" t="s">
        <v>2</v>
      </c>
      <c r="L15" s="153">
        <f t="shared" si="5"/>
        <v>9</v>
      </c>
      <c r="N15" s="151">
        <f>【記載例】勤務表!$BB$13</f>
        <v>0.29166666666666669</v>
      </c>
      <c r="O15" s="140" t="s">
        <v>17</v>
      </c>
      <c r="P15" s="151">
        <f>【記載例】勤務表!$BF$13</f>
        <v>0.83333333333333337</v>
      </c>
      <c r="R15" s="154">
        <f t="shared" si="3"/>
        <v>0.29166666666666669</v>
      </c>
      <c r="S15" s="140" t="s">
        <v>17</v>
      </c>
      <c r="T15" s="154">
        <f t="shared" si="4"/>
        <v>0.41666666666666669</v>
      </c>
      <c r="U15" s="152" t="s">
        <v>37</v>
      </c>
      <c r="V15" s="148">
        <v>0</v>
      </c>
      <c r="W15" s="141" t="s">
        <v>2</v>
      </c>
      <c r="X15" s="153">
        <f t="shared" si="6"/>
        <v>3</v>
      </c>
      <c r="Z15" s="153">
        <f t="shared" si="7"/>
        <v>6</v>
      </c>
      <c r="AB15" s="161" t="s">
        <v>201</v>
      </c>
    </row>
    <row r="16" spans="2:28" x14ac:dyDescent="0.4">
      <c r="B16" s="146">
        <v>11</v>
      </c>
      <c r="C16" s="147" t="s">
        <v>48</v>
      </c>
      <c r="D16" s="162" t="str">
        <f t="shared" si="2"/>
        <v>k</v>
      </c>
      <c r="E16" s="146" t="s">
        <v>16</v>
      </c>
      <c r="F16" s="148"/>
      <c r="G16" s="146" t="s">
        <v>17</v>
      </c>
      <c r="H16" s="148"/>
      <c r="I16" s="149" t="s">
        <v>37</v>
      </c>
      <c r="J16" s="148">
        <v>0</v>
      </c>
      <c r="K16" s="150" t="s">
        <v>2</v>
      </c>
      <c r="L16" s="153" t="str">
        <f t="shared" si="5"/>
        <v/>
      </c>
      <c r="N16" s="151">
        <f>【記載例】勤務表!$BB$13</f>
        <v>0.29166666666666669</v>
      </c>
      <c r="O16" s="140" t="s">
        <v>17</v>
      </c>
      <c r="P16" s="151">
        <f>【記載例】勤務表!$BF$13</f>
        <v>0.83333333333333337</v>
      </c>
      <c r="R16" s="154" t="str">
        <f t="shared" si="3"/>
        <v/>
      </c>
      <c r="S16" s="140" t="s">
        <v>17</v>
      </c>
      <c r="T16" s="154" t="str">
        <f t="shared" si="4"/>
        <v/>
      </c>
      <c r="U16" s="152" t="s">
        <v>37</v>
      </c>
      <c r="V16" s="148">
        <v>0</v>
      </c>
      <c r="W16" s="141" t="s">
        <v>2</v>
      </c>
      <c r="X16" s="153" t="str">
        <f t="shared" si="6"/>
        <v/>
      </c>
      <c r="Z16" s="153" t="str">
        <f t="shared" si="7"/>
        <v/>
      </c>
      <c r="AB16" s="161"/>
    </row>
    <row r="17" spans="2:28" x14ac:dyDescent="0.4">
      <c r="B17" s="146">
        <v>12</v>
      </c>
      <c r="C17" s="147" t="s">
        <v>49</v>
      </c>
      <c r="D17" s="162" t="str">
        <f t="shared" si="2"/>
        <v>l</v>
      </c>
      <c r="E17" s="146" t="s">
        <v>16</v>
      </c>
      <c r="F17" s="148"/>
      <c r="G17" s="146" t="s">
        <v>17</v>
      </c>
      <c r="H17" s="148"/>
      <c r="I17" s="149" t="s">
        <v>37</v>
      </c>
      <c r="J17" s="148">
        <v>0</v>
      </c>
      <c r="K17" s="150" t="s">
        <v>2</v>
      </c>
      <c r="L17" s="153" t="str">
        <f t="shared" si="5"/>
        <v/>
      </c>
      <c r="N17" s="151">
        <f>【記載例】勤務表!$BB$13</f>
        <v>0.29166666666666669</v>
      </c>
      <c r="O17" s="140" t="s">
        <v>17</v>
      </c>
      <c r="P17" s="151">
        <f>【記載例】勤務表!$BF$13</f>
        <v>0.83333333333333337</v>
      </c>
      <c r="R17" s="154" t="str">
        <f t="shared" si="3"/>
        <v/>
      </c>
      <c r="S17" s="140" t="s">
        <v>17</v>
      </c>
      <c r="T17" s="154" t="str">
        <f t="shared" si="4"/>
        <v/>
      </c>
      <c r="U17" s="152" t="s">
        <v>37</v>
      </c>
      <c r="V17" s="148">
        <v>0</v>
      </c>
      <c r="W17" s="141" t="s">
        <v>2</v>
      </c>
      <c r="X17" s="153" t="str">
        <f t="shared" si="6"/>
        <v/>
      </c>
      <c r="Z17" s="153" t="str">
        <f t="shared" si="7"/>
        <v/>
      </c>
      <c r="AB17" s="161"/>
    </row>
    <row r="18" spans="2:28" x14ac:dyDescent="0.4">
      <c r="B18" s="146">
        <v>13</v>
      </c>
      <c r="C18" s="147" t="s">
        <v>50</v>
      </c>
      <c r="D18" s="162" t="str">
        <f t="shared" si="2"/>
        <v>m</v>
      </c>
      <c r="E18" s="146" t="s">
        <v>16</v>
      </c>
      <c r="F18" s="148"/>
      <c r="G18" s="146" t="s">
        <v>17</v>
      </c>
      <c r="H18" s="148"/>
      <c r="I18" s="149" t="s">
        <v>37</v>
      </c>
      <c r="J18" s="148">
        <v>0</v>
      </c>
      <c r="K18" s="150" t="s">
        <v>2</v>
      </c>
      <c r="L18" s="153" t="str">
        <f t="shared" si="5"/>
        <v/>
      </c>
      <c r="N18" s="151">
        <f>【記載例】勤務表!$BB$13</f>
        <v>0.29166666666666669</v>
      </c>
      <c r="O18" s="140" t="s">
        <v>17</v>
      </c>
      <c r="P18" s="151">
        <f>【記載例】勤務表!$BF$13</f>
        <v>0.83333333333333337</v>
      </c>
      <c r="R18" s="154" t="str">
        <f t="shared" si="3"/>
        <v/>
      </c>
      <c r="S18" s="140" t="s">
        <v>17</v>
      </c>
      <c r="T18" s="154" t="str">
        <f t="shared" si="4"/>
        <v/>
      </c>
      <c r="U18" s="152" t="s">
        <v>37</v>
      </c>
      <c r="V18" s="148">
        <v>0</v>
      </c>
      <c r="W18" s="141" t="s">
        <v>2</v>
      </c>
      <c r="X18" s="153" t="str">
        <f t="shared" si="6"/>
        <v/>
      </c>
      <c r="Z18" s="153" t="str">
        <f t="shared" si="7"/>
        <v/>
      </c>
      <c r="AB18" s="161"/>
    </row>
    <row r="19" spans="2:28" x14ac:dyDescent="0.4">
      <c r="B19" s="146">
        <v>14</v>
      </c>
      <c r="C19" s="147" t="s">
        <v>51</v>
      </c>
      <c r="D19" s="162" t="str">
        <f t="shared" si="2"/>
        <v>n</v>
      </c>
      <c r="E19" s="146" t="s">
        <v>16</v>
      </c>
      <c r="F19" s="148"/>
      <c r="G19" s="146" t="s">
        <v>17</v>
      </c>
      <c r="H19" s="148"/>
      <c r="I19" s="149" t="s">
        <v>37</v>
      </c>
      <c r="J19" s="148">
        <v>0</v>
      </c>
      <c r="K19" s="150" t="s">
        <v>2</v>
      </c>
      <c r="L19" s="153" t="str">
        <f t="shared" si="5"/>
        <v/>
      </c>
      <c r="N19" s="151">
        <f>【記載例】勤務表!$BB$13</f>
        <v>0.29166666666666669</v>
      </c>
      <c r="O19" s="140" t="s">
        <v>17</v>
      </c>
      <c r="P19" s="151">
        <f>【記載例】勤務表!$BF$13</f>
        <v>0.83333333333333337</v>
      </c>
      <c r="R19" s="154" t="str">
        <f t="shared" si="3"/>
        <v/>
      </c>
      <c r="S19" s="140" t="s">
        <v>17</v>
      </c>
      <c r="T19" s="154" t="str">
        <f t="shared" si="4"/>
        <v/>
      </c>
      <c r="U19" s="152" t="s">
        <v>37</v>
      </c>
      <c r="V19" s="148">
        <v>0</v>
      </c>
      <c r="W19" s="141" t="s">
        <v>2</v>
      </c>
      <c r="X19" s="153" t="str">
        <f t="shared" si="6"/>
        <v/>
      </c>
      <c r="Z19" s="153" t="str">
        <f t="shared" si="7"/>
        <v/>
      </c>
      <c r="AB19" s="161"/>
    </row>
    <row r="20" spans="2:28" x14ac:dyDescent="0.4">
      <c r="B20" s="146">
        <v>15</v>
      </c>
      <c r="C20" s="147" t="s">
        <v>52</v>
      </c>
      <c r="D20" s="162" t="str">
        <f t="shared" si="2"/>
        <v>o</v>
      </c>
      <c r="E20" s="146" t="s">
        <v>16</v>
      </c>
      <c r="F20" s="148"/>
      <c r="G20" s="146" t="s">
        <v>17</v>
      </c>
      <c r="H20" s="148"/>
      <c r="I20" s="149" t="s">
        <v>37</v>
      </c>
      <c r="J20" s="148">
        <v>0</v>
      </c>
      <c r="K20" s="150" t="s">
        <v>2</v>
      </c>
      <c r="L20" s="153" t="str">
        <f t="shared" si="5"/>
        <v/>
      </c>
      <c r="N20" s="151">
        <f>【記載例】勤務表!$BB$13</f>
        <v>0.29166666666666669</v>
      </c>
      <c r="O20" s="140" t="s">
        <v>17</v>
      </c>
      <c r="P20" s="151">
        <f>【記載例】勤務表!$BF$13</f>
        <v>0.83333333333333337</v>
      </c>
      <c r="R20" s="154" t="str">
        <f t="shared" si="3"/>
        <v/>
      </c>
      <c r="S20" s="140" t="s">
        <v>17</v>
      </c>
      <c r="T20" s="154" t="str">
        <f t="shared" si="4"/>
        <v/>
      </c>
      <c r="U20" s="152" t="s">
        <v>37</v>
      </c>
      <c r="V20" s="148">
        <v>0</v>
      </c>
      <c r="W20" s="141" t="s">
        <v>2</v>
      </c>
      <c r="X20" s="153" t="str">
        <f t="shared" si="6"/>
        <v/>
      </c>
      <c r="Z20" s="153" t="str">
        <f t="shared" si="7"/>
        <v/>
      </c>
      <c r="AB20" s="161"/>
    </row>
    <row r="21" spans="2:28" x14ac:dyDescent="0.4">
      <c r="B21" s="146">
        <v>16</v>
      </c>
      <c r="C21" s="147" t="s">
        <v>53</v>
      </c>
      <c r="D21" s="162" t="str">
        <f t="shared" si="2"/>
        <v>p</v>
      </c>
      <c r="E21" s="146" t="s">
        <v>16</v>
      </c>
      <c r="F21" s="148"/>
      <c r="G21" s="146" t="s">
        <v>17</v>
      </c>
      <c r="H21" s="148"/>
      <c r="I21" s="149" t="s">
        <v>37</v>
      </c>
      <c r="J21" s="148">
        <v>0</v>
      </c>
      <c r="K21" s="150" t="s">
        <v>2</v>
      </c>
      <c r="L21" s="153" t="str">
        <f t="shared" si="5"/>
        <v/>
      </c>
      <c r="N21" s="151">
        <f>【記載例】勤務表!$BB$13</f>
        <v>0.29166666666666669</v>
      </c>
      <c r="O21" s="140" t="s">
        <v>17</v>
      </c>
      <c r="P21" s="151">
        <f>【記載例】勤務表!$BF$13</f>
        <v>0.83333333333333337</v>
      </c>
      <c r="R21" s="154" t="str">
        <f t="shared" si="3"/>
        <v/>
      </c>
      <c r="S21" s="140" t="s">
        <v>17</v>
      </c>
      <c r="T21" s="154" t="str">
        <f t="shared" si="4"/>
        <v/>
      </c>
      <c r="U21" s="152" t="s">
        <v>37</v>
      </c>
      <c r="V21" s="148">
        <v>0</v>
      </c>
      <c r="W21" s="141" t="s">
        <v>2</v>
      </c>
      <c r="X21" s="153" t="str">
        <f t="shared" si="6"/>
        <v/>
      </c>
      <c r="Z21" s="153" t="str">
        <f t="shared" si="7"/>
        <v/>
      </c>
      <c r="AB21" s="161"/>
    </row>
    <row r="22" spans="2:28" x14ac:dyDescent="0.4">
      <c r="B22" s="146">
        <v>17</v>
      </c>
      <c r="C22" s="147" t="s">
        <v>54</v>
      </c>
      <c r="D22" s="162" t="str">
        <f t="shared" si="2"/>
        <v>q</v>
      </c>
      <c r="E22" s="146" t="s">
        <v>16</v>
      </c>
      <c r="F22" s="148"/>
      <c r="G22" s="146" t="s">
        <v>17</v>
      </c>
      <c r="H22" s="148"/>
      <c r="I22" s="149" t="s">
        <v>37</v>
      </c>
      <c r="J22" s="148">
        <v>0</v>
      </c>
      <c r="K22" s="150" t="s">
        <v>2</v>
      </c>
      <c r="L22" s="153" t="str">
        <f t="shared" si="5"/>
        <v/>
      </c>
      <c r="N22" s="151">
        <f>【記載例】勤務表!$BB$13</f>
        <v>0.29166666666666669</v>
      </c>
      <c r="O22" s="140" t="s">
        <v>17</v>
      </c>
      <c r="P22" s="151">
        <f>【記載例】勤務表!$BF$13</f>
        <v>0.83333333333333337</v>
      </c>
      <c r="R22" s="154" t="str">
        <f t="shared" si="3"/>
        <v/>
      </c>
      <c r="S22" s="140" t="s">
        <v>17</v>
      </c>
      <c r="T22" s="154" t="str">
        <f t="shared" si="4"/>
        <v/>
      </c>
      <c r="U22" s="152" t="s">
        <v>37</v>
      </c>
      <c r="V22" s="148">
        <v>0</v>
      </c>
      <c r="W22" s="141" t="s">
        <v>2</v>
      </c>
      <c r="X22" s="153" t="str">
        <f t="shared" si="6"/>
        <v/>
      </c>
      <c r="Z22" s="153" t="str">
        <f t="shared" si="7"/>
        <v/>
      </c>
      <c r="AB22" s="161"/>
    </row>
    <row r="23" spans="2:28" x14ac:dyDescent="0.4">
      <c r="B23" s="146">
        <v>18</v>
      </c>
      <c r="C23" s="147" t="s">
        <v>55</v>
      </c>
      <c r="D23" s="162" t="str">
        <f t="shared" si="2"/>
        <v>r</v>
      </c>
      <c r="E23" s="146" t="s">
        <v>16</v>
      </c>
      <c r="F23" s="155"/>
      <c r="G23" s="146" t="s">
        <v>17</v>
      </c>
      <c r="H23" s="155"/>
      <c r="I23" s="149" t="s">
        <v>37</v>
      </c>
      <c r="J23" s="155"/>
      <c r="K23" s="150" t="s">
        <v>2</v>
      </c>
      <c r="L23" s="147">
        <v>1</v>
      </c>
      <c r="N23" s="156"/>
      <c r="O23" s="146" t="s">
        <v>17</v>
      </c>
      <c r="P23" s="156"/>
      <c r="Q23" s="150"/>
      <c r="R23" s="156"/>
      <c r="S23" s="146" t="s">
        <v>17</v>
      </c>
      <c r="T23" s="156"/>
      <c r="U23" s="149" t="s">
        <v>37</v>
      </c>
      <c r="V23" s="155"/>
      <c r="W23" s="150" t="s">
        <v>2</v>
      </c>
      <c r="X23" s="157">
        <v>1</v>
      </c>
      <c r="Y23" s="150"/>
      <c r="Z23" s="157" t="s">
        <v>143</v>
      </c>
      <c r="AB23" s="161"/>
    </row>
    <row r="24" spans="2:28" x14ac:dyDescent="0.4">
      <c r="B24" s="146">
        <v>19</v>
      </c>
      <c r="C24" s="147" t="s">
        <v>56</v>
      </c>
      <c r="D24" s="162" t="str">
        <f t="shared" si="2"/>
        <v>s</v>
      </c>
      <c r="E24" s="146" t="s">
        <v>16</v>
      </c>
      <c r="F24" s="155"/>
      <c r="G24" s="146" t="s">
        <v>17</v>
      </c>
      <c r="H24" s="155"/>
      <c r="I24" s="149" t="s">
        <v>37</v>
      </c>
      <c r="J24" s="155"/>
      <c r="K24" s="150" t="s">
        <v>2</v>
      </c>
      <c r="L24" s="147">
        <v>2</v>
      </c>
      <c r="N24" s="156"/>
      <c r="O24" s="146" t="s">
        <v>17</v>
      </c>
      <c r="P24" s="156"/>
      <c r="Q24" s="150"/>
      <c r="R24" s="156"/>
      <c r="S24" s="146" t="s">
        <v>17</v>
      </c>
      <c r="T24" s="156"/>
      <c r="U24" s="149" t="s">
        <v>37</v>
      </c>
      <c r="V24" s="155"/>
      <c r="W24" s="150" t="s">
        <v>2</v>
      </c>
      <c r="X24" s="157">
        <v>2</v>
      </c>
      <c r="Y24" s="150"/>
      <c r="Z24" s="157" t="s">
        <v>143</v>
      </c>
      <c r="AB24" s="161"/>
    </row>
    <row r="25" spans="2:28" x14ac:dyDescent="0.4">
      <c r="B25" s="146">
        <v>20</v>
      </c>
      <c r="C25" s="147" t="s">
        <v>57</v>
      </c>
      <c r="D25" s="162" t="str">
        <f t="shared" si="2"/>
        <v>t</v>
      </c>
      <c r="E25" s="146" t="s">
        <v>16</v>
      </c>
      <c r="F25" s="155"/>
      <c r="G25" s="146" t="s">
        <v>17</v>
      </c>
      <c r="H25" s="155"/>
      <c r="I25" s="149" t="s">
        <v>37</v>
      </c>
      <c r="J25" s="155"/>
      <c r="K25" s="150" t="s">
        <v>2</v>
      </c>
      <c r="L25" s="147">
        <v>3</v>
      </c>
      <c r="N25" s="156"/>
      <c r="O25" s="146" t="s">
        <v>17</v>
      </c>
      <c r="P25" s="156"/>
      <c r="Q25" s="150"/>
      <c r="R25" s="156"/>
      <c r="S25" s="146" t="s">
        <v>17</v>
      </c>
      <c r="T25" s="156"/>
      <c r="U25" s="149" t="s">
        <v>37</v>
      </c>
      <c r="V25" s="155"/>
      <c r="W25" s="150" t="s">
        <v>2</v>
      </c>
      <c r="X25" s="157">
        <v>3</v>
      </c>
      <c r="Y25" s="150"/>
      <c r="Z25" s="157" t="s">
        <v>143</v>
      </c>
      <c r="AB25" s="161"/>
    </row>
    <row r="26" spans="2:28" x14ac:dyDescent="0.4">
      <c r="B26" s="146">
        <v>21</v>
      </c>
      <c r="C26" s="147" t="s">
        <v>58</v>
      </c>
      <c r="D26" s="162" t="str">
        <f t="shared" si="2"/>
        <v>u</v>
      </c>
      <c r="E26" s="146" t="s">
        <v>16</v>
      </c>
      <c r="F26" s="155"/>
      <c r="G26" s="146" t="s">
        <v>17</v>
      </c>
      <c r="H26" s="155"/>
      <c r="I26" s="149" t="s">
        <v>37</v>
      </c>
      <c r="J26" s="155"/>
      <c r="K26" s="150" t="s">
        <v>2</v>
      </c>
      <c r="L26" s="147">
        <v>4</v>
      </c>
      <c r="N26" s="156"/>
      <c r="O26" s="146" t="s">
        <v>17</v>
      </c>
      <c r="P26" s="156"/>
      <c r="Q26" s="150"/>
      <c r="R26" s="156"/>
      <c r="S26" s="146" t="s">
        <v>17</v>
      </c>
      <c r="T26" s="156"/>
      <c r="U26" s="149" t="s">
        <v>37</v>
      </c>
      <c r="V26" s="155"/>
      <c r="W26" s="150" t="s">
        <v>2</v>
      </c>
      <c r="X26" s="157">
        <v>4</v>
      </c>
      <c r="Y26" s="150"/>
      <c r="Z26" s="157" t="s">
        <v>143</v>
      </c>
      <c r="AB26" s="161"/>
    </row>
    <row r="27" spans="2:28" x14ac:dyDescent="0.4">
      <c r="B27" s="146">
        <v>22</v>
      </c>
      <c r="C27" s="147" t="s">
        <v>59</v>
      </c>
      <c r="D27" s="162" t="str">
        <f t="shared" si="2"/>
        <v>v</v>
      </c>
      <c r="E27" s="146" t="s">
        <v>16</v>
      </c>
      <c r="F27" s="155"/>
      <c r="G27" s="146" t="s">
        <v>17</v>
      </c>
      <c r="H27" s="155"/>
      <c r="I27" s="149" t="s">
        <v>37</v>
      </c>
      <c r="J27" s="155"/>
      <c r="K27" s="150" t="s">
        <v>2</v>
      </c>
      <c r="L27" s="147">
        <v>5</v>
      </c>
      <c r="N27" s="156"/>
      <c r="O27" s="146" t="s">
        <v>17</v>
      </c>
      <c r="P27" s="156"/>
      <c r="Q27" s="150"/>
      <c r="R27" s="156"/>
      <c r="S27" s="146" t="s">
        <v>17</v>
      </c>
      <c r="T27" s="156"/>
      <c r="U27" s="149" t="s">
        <v>37</v>
      </c>
      <c r="V27" s="155"/>
      <c r="W27" s="150" t="s">
        <v>2</v>
      </c>
      <c r="X27" s="157">
        <v>5</v>
      </c>
      <c r="Y27" s="150"/>
      <c r="Z27" s="157" t="s">
        <v>143</v>
      </c>
      <c r="AB27" s="161"/>
    </row>
    <row r="28" spans="2:28" x14ac:dyDescent="0.4">
      <c r="B28" s="146">
        <v>23</v>
      </c>
      <c r="C28" s="147" t="s">
        <v>60</v>
      </c>
      <c r="D28" s="162" t="str">
        <f t="shared" si="2"/>
        <v>w</v>
      </c>
      <c r="E28" s="146" t="s">
        <v>16</v>
      </c>
      <c r="F28" s="155"/>
      <c r="G28" s="146" t="s">
        <v>17</v>
      </c>
      <c r="H28" s="155"/>
      <c r="I28" s="149" t="s">
        <v>37</v>
      </c>
      <c r="J28" s="155"/>
      <c r="K28" s="150" t="s">
        <v>2</v>
      </c>
      <c r="L28" s="147">
        <v>6</v>
      </c>
      <c r="N28" s="156"/>
      <c r="O28" s="146" t="s">
        <v>17</v>
      </c>
      <c r="P28" s="156"/>
      <c r="Q28" s="150"/>
      <c r="R28" s="156"/>
      <c r="S28" s="146" t="s">
        <v>17</v>
      </c>
      <c r="T28" s="156"/>
      <c r="U28" s="149" t="s">
        <v>37</v>
      </c>
      <c r="V28" s="155"/>
      <c r="W28" s="150" t="s">
        <v>2</v>
      </c>
      <c r="X28" s="157">
        <v>6</v>
      </c>
      <c r="Y28" s="150"/>
      <c r="Z28" s="157" t="s">
        <v>143</v>
      </c>
      <c r="AB28" s="161"/>
    </row>
    <row r="29" spans="2:28" x14ac:dyDescent="0.4">
      <c r="B29" s="146">
        <v>24</v>
      </c>
      <c r="C29" s="147" t="s">
        <v>61</v>
      </c>
      <c r="D29" s="162" t="str">
        <f t="shared" si="2"/>
        <v>x</v>
      </c>
      <c r="E29" s="146" t="s">
        <v>16</v>
      </c>
      <c r="F29" s="155"/>
      <c r="G29" s="146" t="s">
        <v>17</v>
      </c>
      <c r="H29" s="155"/>
      <c r="I29" s="149" t="s">
        <v>37</v>
      </c>
      <c r="J29" s="155"/>
      <c r="K29" s="150" t="s">
        <v>2</v>
      </c>
      <c r="L29" s="147">
        <v>7</v>
      </c>
      <c r="N29" s="156"/>
      <c r="O29" s="146" t="s">
        <v>17</v>
      </c>
      <c r="P29" s="156"/>
      <c r="Q29" s="150"/>
      <c r="R29" s="156"/>
      <c r="S29" s="146" t="s">
        <v>17</v>
      </c>
      <c r="T29" s="156"/>
      <c r="U29" s="149" t="s">
        <v>37</v>
      </c>
      <c r="V29" s="155"/>
      <c r="W29" s="150" t="s">
        <v>2</v>
      </c>
      <c r="X29" s="157">
        <v>7</v>
      </c>
      <c r="Y29" s="150"/>
      <c r="Z29" s="157" t="s">
        <v>143</v>
      </c>
      <c r="AB29" s="161"/>
    </row>
    <row r="30" spans="2:28" x14ac:dyDescent="0.4">
      <c r="B30" s="146">
        <v>25</v>
      </c>
      <c r="C30" s="147" t="s">
        <v>62</v>
      </c>
      <c r="D30" s="162" t="str">
        <f t="shared" si="2"/>
        <v>y</v>
      </c>
      <c r="E30" s="146" t="s">
        <v>16</v>
      </c>
      <c r="F30" s="155"/>
      <c r="G30" s="146" t="s">
        <v>17</v>
      </c>
      <c r="H30" s="155"/>
      <c r="I30" s="149" t="s">
        <v>37</v>
      </c>
      <c r="J30" s="155"/>
      <c r="K30" s="150" t="s">
        <v>2</v>
      </c>
      <c r="L30" s="147">
        <v>8</v>
      </c>
      <c r="N30" s="156"/>
      <c r="O30" s="146" t="s">
        <v>17</v>
      </c>
      <c r="P30" s="156"/>
      <c r="Q30" s="150"/>
      <c r="R30" s="156"/>
      <c r="S30" s="146" t="s">
        <v>17</v>
      </c>
      <c r="T30" s="156"/>
      <c r="U30" s="149" t="s">
        <v>37</v>
      </c>
      <c r="V30" s="155"/>
      <c r="W30" s="150" t="s">
        <v>2</v>
      </c>
      <c r="X30" s="157">
        <v>8</v>
      </c>
      <c r="Y30" s="150"/>
      <c r="Z30" s="157" t="s">
        <v>143</v>
      </c>
      <c r="AB30" s="161"/>
    </row>
    <row r="31" spans="2:28" x14ac:dyDescent="0.4">
      <c r="B31" s="146">
        <v>26</v>
      </c>
      <c r="C31" s="147" t="s">
        <v>63</v>
      </c>
      <c r="D31" s="162" t="str">
        <f t="shared" si="2"/>
        <v>z</v>
      </c>
      <c r="E31" s="146" t="s">
        <v>16</v>
      </c>
      <c r="F31" s="155"/>
      <c r="G31" s="146" t="s">
        <v>17</v>
      </c>
      <c r="H31" s="155"/>
      <c r="I31" s="149" t="s">
        <v>37</v>
      </c>
      <c r="J31" s="155"/>
      <c r="K31" s="150" t="s">
        <v>2</v>
      </c>
      <c r="L31" s="147">
        <v>1</v>
      </c>
      <c r="N31" s="156"/>
      <c r="O31" s="146" t="s">
        <v>17</v>
      </c>
      <c r="P31" s="156"/>
      <c r="Q31" s="150"/>
      <c r="R31" s="156"/>
      <c r="S31" s="146" t="s">
        <v>17</v>
      </c>
      <c r="T31" s="156"/>
      <c r="U31" s="149" t="s">
        <v>37</v>
      </c>
      <c r="V31" s="155"/>
      <c r="W31" s="150" t="s">
        <v>2</v>
      </c>
      <c r="X31" s="157" t="s">
        <v>143</v>
      </c>
      <c r="Y31" s="150"/>
      <c r="Z31" s="157">
        <v>1</v>
      </c>
      <c r="AB31" s="161"/>
    </row>
    <row r="32" spans="2:28" x14ac:dyDescent="0.4">
      <c r="B32" s="146">
        <v>27</v>
      </c>
      <c r="C32" s="147" t="s">
        <v>61</v>
      </c>
      <c r="D32" s="162" t="str">
        <f t="shared" si="2"/>
        <v>x</v>
      </c>
      <c r="E32" s="146" t="s">
        <v>16</v>
      </c>
      <c r="F32" s="155"/>
      <c r="G32" s="146" t="s">
        <v>17</v>
      </c>
      <c r="H32" s="155"/>
      <c r="I32" s="149" t="s">
        <v>37</v>
      </c>
      <c r="J32" s="155"/>
      <c r="K32" s="150" t="s">
        <v>2</v>
      </c>
      <c r="L32" s="147">
        <v>2</v>
      </c>
      <c r="N32" s="156"/>
      <c r="O32" s="146" t="s">
        <v>17</v>
      </c>
      <c r="P32" s="156"/>
      <c r="Q32" s="150"/>
      <c r="R32" s="156"/>
      <c r="S32" s="146" t="s">
        <v>17</v>
      </c>
      <c r="T32" s="156"/>
      <c r="U32" s="149" t="s">
        <v>37</v>
      </c>
      <c r="V32" s="155"/>
      <c r="W32" s="150" t="s">
        <v>2</v>
      </c>
      <c r="X32" s="157" t="s">
        <v>143</v>
      </c>
      <c r="Y32" s="150"/>
      <c r="Z32" s="157">
        <v>2</v>
      </c>
      <c r="AB32" s="161"/>
    </row>
    <row r="33" spans="2:28" x14ac:dyDescent="0.4">
      <c r="B33" s="146">
        <v>28</v>
      </c>
      <c r="C33" s="147" t="s">
        <v>160</v>
      </c>
      <c r="D33" s="162" t="str">
        <f t="shared" si="2"/>
        <v>aa</v>
      </c>
      <c r="E33" s="146" t="s">
        <v>16</v>
      </c>
      <c r="F33" s="155"/>
      <c r="G33" s="146" t="s">
        <v>17</v>
      </c>
      <c r="H33" s="155"/>
      <c r="I33" s="149" t="s">
        <v>37</v>
      </c>
      <c r="J33" s="155"/>
      <c r="K33" s="150" t="s">
        <v>2</v>
      </c>
      <c r="L33" s="147">
        <v>3</v>
      </c>
      <c r="N33" s="156"/>
      <c r="O33" s="146" t="s">
        <v>17</v>
      </c>
      <c r="P33" s="156"/>
      <c r="Q33" s="150"/>
      <c r="R33" s="156"/>
      <c r="S33" s="146" t="s">
        <v>17</v>
      </c>
      <c r="T33" s="156"/>
      <c r="U33" s="149" t="s">
        <v>37</v>
      </c>
      <c r="V33" s="155"/>
      <c r="W33" s="150" t="s">
        <v>2</v>
      </c>
      <c r="X33" s="157" t="s">
        <v>143</v>
      </c>
      <c r="Y33" s="150"/>
      <c r="Z33" s="157">
        <v>3</v>
      </c>
      <c r="AB33" s="161"/>
    </row>
    <row r="34" spans="2:28" x14ac:dyDescent="0.4">
      <c r="B34" s="146">
        <v>29</v>
      </c>
      <c r="C34" s="147" t="s">
        <v>161</v>
      </c>
      <c r="D34" s="162" t="str">
        <f t="shared" si="2"/>
        <v>ab</v>
      </c>
      <c r="E34" s="146" t="s">
        <v>16</v>
      </c>
      <c r="F34" s="155"/>
      <c r="G34" s="146" t="s">
        <v>17</v>
      </c>
      <c r="H34" s="155"/>
      <c r="I34" s="149" t="s">
        <v>37</v>
      </c>
      <c r="J34" s="155"/>
      <c r="K34" s="150" t="s">
        <v>2</v>
      </c>
      <c r="L34" s="147">
        <v>4</v>
      </c>
      <c r="N34" s="156"/>
      <c r="O34" s="146" t="s">
        <v>17</v>
      </c>
      <c r="P34" s="156"/>
      <c r="Q34" s="150"/>
      <c r="R34" s="156"/>
      <c r="S34" s="146" t="s">
        <v>17</v>
      </c>
      <c r="T34" s="156"/>
      <c r="U34" s="149" t="s">
        <v>37</v>
      </c>
      <c r="V34" s="155"/>
      <c r="W34" s="150" t="s">
        <v>2</v>
      </c>
      <c r="X34" s="157" t="s">
        <v>143</v>
      </c>
      <c r="Y34" s="150"/>
      <c r="Z34" s="157">
        <v>4</v>
      </c>
      <c r="AB34" s="161"/>
    </row>
    <row r="35" spans="2:28" x14ac:dyDescent="0.4">
      <c r="B35" s="146">
        <v>30</v>
      </c>
      <c r="C35" s="147" t="s">
        <v>68</v>
      </c>
      <c r="D35" s="162" t="str">
        <f t="shared" si="2"/>
        <v>ac</v>
      </c>
      <c r="E35" s="146" t="s">
        <v>16</v>
      </c>
      <c r="F35" s="155"/>
      <c r="G35" s="146" t="s">
        <v>17</v>
      </c>
      <c r="H35" s="155"/>
      <c r="I35" s="149" t="s">
        <v>37</v>
      </c>
      <c r="J35" s="155"/>
      <c r="K35" s="150" t="s">
        <v>2</v>
      </c>
      <c r="L35" s="147">
        <v>5</v>
      </c>
      <c r="N35" s="156"/>
      <c r="O35" s="146" t="s">
        <v>17</v>
      </c>
      <c r="P35" s="156"/>
      <c r="Q35" s="150"/>
      <c r="R35" s="156"/>
      <c r="S35" s="146" t="s">
        <v>17</v>
      </c>
      <c r="T35" s="156"/>
      <c r="U35" s="149" t="s">
        <v>37</v>
      </c>
      <c r="V35" s="155"/>
      <c r="W35" s="150" t="s">
        <v>2</v>
      </c>
      <c r="X35" s="157" t="s">
        <v>143</v>
      </c>
      <c r="Y35" s="150"/>
      <c r="Z35" s="157">
        <v>5</v>
      </c>
      <c r="AB35" s="161"/>
    </row>
    <row r="36" spans="2:28" x14ac:dyDescent="0.4">
      <c r="B36" s="146">
        <v>31</v>
      </c>
      <c r="C36" s="147" t="s">
        <v>69</v>
      </c>
      <c r="D36" s="162" t="str">
        <f t="shared" si="2"/>
        <v>ad</v>
      </c>
      <c r="E36" s="146" t="s">
        <v>16</v>
      </c>
      <c r="F36" s="155"/>
      <c r="G36" s="146" t="s">
        <v>17</v>
      </c>
      <c r="H36" s="155"/>
      <c r="I36" s="149" t="s">
        <v>37</v>
      </c>
      <c r="J36" s="155"/>
      <c r="K36" s="150" t="s">
        <v>2</v>
      </c>
      <c r="L36" s="147">
        <v>6</v>
      </c>
      <c r="N36" s="156"/>
      <c r="O36" s="146" t="s">
        <v>17</v>
      </c>
      <c r="P36" s="156"/>
      <c r="Q36" s="150"/>
      <c r="R36" s="156"/>
      <c r="S36" s="146" t="s">
        <v>17</v>
      </c>
      <c r="T36" s="156"/>
      <c r="U36" s="149" t="s">
        <v>37</v>
      </c>
      <c r="V36" s="155"/>
      <c r="W36" s="150" t="s">
        <v>2</v>
      </c>
      <c r="X36" s="157" t="s">
        <v>143</v>
      </c>
      <c r="Y36" s="150"/>
      <c r="Z36" s="157">
        <v>6</v>
      </c>
      <c r="AB36" s="161"/>
    </row>
    <row r="37" spans="2:28" x14ac:dyDescent="0.4">
      <c r="B37" s="146">
        <v>32</v>
      </c>
      <c r="C37" s="147" t="s">
        <v>70</v>
      </c>
      <c r="D37" s="162" t="str">
        <f t="shared" si="2"/>
        <v>ae</v>
      </c>
      <c r="E37" s="146" t="s">
        <v>16</v>
      </c>
      <c r="F37" s="155"/>
      <c r="G37" s="146" t="s">
        <v>17</v>
      </c>
      <c r="H37" s="155"/>
      <c r="I37" s="149" t="s">
        <v>37</v>
      </c>
      <c r="J37" s="155"/>
      <c r="K37" s="150" t="s">
        <v>2</v>
      </c>
      <c r="L37" s="147">
        <v>7</v>
      </c>
      <c r="N37" s="156"/>
      <c r="O37" s="146" t="s">
        <v>17</v>
      </c>
      <c r="P37" s="156"/>
      <c r="Q37" s="150"/>
      <c r="R37" s="156"/>
      <c r="S37" s="146" t="s">
        <v>17</v>
      </c>
      <c r="T37" s="156"/>
      <c r="U37" s="149" t="s">
        <v>37</v>
      </c>
      <c r="V37" s="155"/>
      <c r="W37" s="150" t="s">
        <v>2</v>
      </c>
      <c r="X37" s="157" t="s">
        <v>143</v>
      </c>
      <c r="Y37" s="150"/>
      <c r="Z37" s="157">
        <v>7</v>
      </c>
      <c r="AB37" s="161"/>
    </row>
    <row r="38" spans="2:28" x14ac:dyDescent="0.4">
      <c r="B38" s="146">
        <v>33</v>
      </c>
      <c r="C38" s="147" t="s">
        <v>71</v>
      </c>
      <c r="D38" s="162" t="str">
        <f t="shared" si="2"/>
        <v>af</v>
      </c>
      <c r="E38" s="146" t="s">
        <v>16</v>
      </c>
      <c r="F38" s="155"/>
      <c r="G38" s="146" t="s">
        <v>17</v>
      </c>
      <c r="H38" s="155"/>
      <c r="I38" s="149" t="s">
        <v>37</v>
      </c>
      <c r="J38" s="155"/>
      <c r="K38" s="150" t="s">
        <v>2</v>
      </c>
      <c r="L38" s="147">
        <v>8</v>
      </c>
      <c r="N38" s="156"/>
      <c r="O38" s="146" t="s">
        <v>17</v>
      </c>
      <c r="P38" s="156"/>
      <c r="Q38" s="150"/>
      <c r="R38" s="156"/>
      <c r="S38" s="146" t="s">
        <v>17</v>
      </c>
      <c r="T38" s="156"/>
      <c r="U38" s="149" t="s">
        <v>37</v>
      </c>
      <c r="V38" s="155"/>
      <c r="W38" s="150" t="s">
        <v>2</v>
      </c>
      <c r="X38" s="157" t="s">
        <v>143</v>
      </c>
      <c r="Y38" s="150"/>
      <c r="Z38" s="157">
        <v>8</v>
      </c>
      <c r="AB38" s="161"/>
    </row>
    <row r="39" spans="2:28" x14ac:dyDescent="0.4">
      <c r="B39" s="146">
        <v>34</v>
      </c>
      <c r="C39" s="163" t="s">
        <v>103</v>
      </c>
      <c r="D39" s="162"/>
      <c r="E39" s="146" t="s">
        <v>16</v>
      </c>
      <c r="F39" s="148">
        <v>0.29166666666666669</v>
      </c>
      <c r="G39" s="146" t="s">
        <v>17</v>
      </c>
      <c r="H39" s="148">
        <v>0.39583333333333331</v>
      </c>
      <c r="I39" s="149" t="s">
        <v>37</v>
      </c>
      <c r="J39" s="148">
        <v>0</v>
      </c>
      <c r="K39" s="150" t="s">
        <v>2</v>
      </c>
      <c r="L39" s="153">
        <f t="shared" ref="L39:L40" si="8">IF(OR(F39="",H39=""),"",(H39+IF(F39&gt;H39,1,0)-F39-J39)*24)</f>
        <v>2.4999999999999991</v>
      </c>
      <c r="N39" s="151">
        <f>【記載例】勤務表!$BB$13</f>
        <v>0.29166666666666669</v>
      </c>
      <c r="O39" s="140" t="s">
        <v>17</v>
      </c>
      <c r="P39" s="151">
        <f>【記載例】勤務表!$BF$13</f>
        <v>0.83333333333333337</v>
      </c>
      <c r="R39" s="154">
        <f t="shared" ref="R39:R43" si="9">IF(F39="","",IF(F39&lt;N39,N39,IF(F39&gt;=P39,"",F39)))</f>
        <v>0.29166666666666669</v>
      </c>
      <c r="S39" s="140" t="s">
        <v>17</v>
      </c>
      <c r="T39" s="154">
        <f t="shared" ref="T39:T43" si="10">IF(H39="","",IF(H39&gt;F39,IF(H39&lt;P39,H39,P39),P39))</f>
        <v>0.39583333333333331</v>
      </c>
      <c r="U39" s="152" t="s">
        <v>37</v>
      </c>
      <c r="V39" s="148">
        <v>0</v>
      </c>
      <c r="W39" s="141" t="s">
        <v>2</v>
      </c>
      <c r="X39" s="153">
        <f t="shared" ref="X39:X40" si="11">IF(R39="","",IF((T39+IF(R39&gt;T39,1,0)-R39-V39)*24=0,"",(T39+IF(R39&gt;T39,1,0)-R39-V39)*24))</f>
        <v>2.4999999999999991</v>
      </c>
      <c r="Z39" s="153" t="str">
        <f t="shared" ref="Z39:Z40" si="12">IF(X39="",L39,IF(OR(L39-X39=0,L39-X39&lt;0),"-",L39-X39))</f>
        <v>-</v>
      </c>
      <c r="AB39" s="161"/>
    </row>
    <row r="40" spans="2:28" x14ac:dyDescent="0.4">
      <c r="B40" s="146"/>
      <c r="C40" s="164" t="s">
        <v>178</v>
      </c>
      <c r="D40" s="162"/>
      <c r="E40" s="146" t="s">
        <v>16</v>
      </c>
      <c r="F40" s="148">
        <v>0.6875</v>
      </c>
      <c r="G40" s="146" t="s">
        <v>17</v>
      </c>
      <c r="H40" s="148">
        <v>0.83333333333333337</v>
      </c>
      <c r="I40" s="149" t="s">
        <v>37</v>
      </c>
      <c r="J40" s="148">
        <v>0</v>
      </c>
      <c r="K40" s="150" t="s">
        <v>2</v>
      </c>
      <c r="L40" s="153">
        <f t="shared" si="8"/>
        <v>3.5000000000000009</v>
      </c>
      <c r="N40" s="151">
        <f>【記載例】勤務表!$BB$13</f>
        <v>0.29166666666666669</v>
      </c>
      <c r="O40" s="140" t="s">
        <v>17</v>
      </c>
      <c r="P40" s="151">
        <f>【記載例】勤務表!$BF$13</f>
        <v>0.83333333333333337</v>
      </c>
      <c r="R40" s="154">
        <f t="shared" si="9"/>
        <v>0.6875</v>
      </c>
      <c r="S40" s="140" t="s">
        <v>17</v>
      </c>
      <c r="T40" s="154">
        <f t="shared" si="10"/>
        <v>0.83333333333333337</v>
      </c>
      <c r="U40" s="152" t="s">
        <v>37</v>
      </c>
      <c r="V40" s="148">
        <v>0</v>
      </c>
      <c r="W40" s="141" t="s">
        <v>2</v>
      </c>
      <c r="X40" s="153">
        <f t="shared" si="11"/>
        <v>3.5000000000000009</v>
      </c>
      <c r="Z40" s="153" t="str">
        <f t="shared" si="12"/>
        <v>-</v>
      </c>
      <c r="AB40" s="161"/>
    </row>
    <row r="41" spans="2:28" x14ac:dyDescent="0.4">
      <c r="B41" s="146"/>
      <c r="C41" s="158" t="s">
        <v>178</v>
      </c>
      <c r="D41" s="162" t="str">
        <f>C39</f>
        <v>ag</v>
      </c>
      <c r="E41" s="146" t="s">
        <v>16</v>
      </c>
      <c r="F41" s="148" t="s">
        <v>36</v>
      </c>
      <c r="G41" s="146" t="s">
        <v>17</v>
      </c>
      <c r="H41" s="148" t="s">
        <v>36</v>
      </c>
      <c r="I41" s="149" t="s">
        <v>37</v>
      </c>
      <c r="J41" s="148" t="s">
        <v>36</v>
      </c>
      <c r="K41" s="150" t="s">
        <v>2</v>
      </c>
      <c r="L41" s="153">
        <f>IF(OR(L39="",L40=""),"",L39+L40)</f>
        <v>6</v>
      </c>
      <c r="N41" s="151" t="s">
        <v>185</v>
      </c>
      <c r="O41" s="140" t="s">
        <v>17</v>
      </c>
      <c r="P41" s="151" t="s">
        <v>185</v>
      </c>
      <c r="R41" s="154" t="s">
        <v>185</v>
      </c>
      <c r="S41" s="140" t="s">
        <v>17</v>
      </c>
      <c r="T41" s="154" t="s">
        <v>185</v>
      </c>
      <c r="U41" s="152" t="s">
        <v>37</v>
      </c>
      <c r="V41" s="148" t="s">
        <v>170</v>
      </c>
      <c r="W41" s="141" t="s">
        <v>2</v>
      </c>
      <c r="X41" s="153">
        <f>IF(OR(X39="",X40=""),"",X39+X40)</f>
        <v>6</v>
      </c>
      <c r="Z41" s="153" t="str">
        <f>IF(X41="",L41,IF(OR(L41-X41=0,L41-X41&lt;0),"-",L41-X41))</f>
        <v>-</v>
      </c>
      <c r="AB41" s="161" t="s">
        <v>171</v>
      </c>
    </row>
    <row r="42" spans="2:28" x14ac:dyDescent="0.4">
      <c r="B42" s="146"/>
      <c r="C42" s="163" t="s">
        <v>163</v>
      </c>
      <c r="D42" s="162"/>
      <c r="E42" s="146" t="s">
        <v>16</v>
      </c>
      <c r="F42" s="148"/>
      <c r="G42" s="146" t="s">
        <v>17</v>
      </c>
      <c r="H42" s="148"/>
      <c r="I42" s="149" t="s">
        <v>37</v>
      </c>
      <c r="J42" s="148">
        <v>0</v>
      </c>
      <c r="K42" s="150" t="s">
        <v>2</v>
      </c>
      <c r="L42" s="153" t="str">
        <f t="shared" ref="L42:L43" si="13">IF(OR(F42="",H42=""),"",(H42+IF(F42&gt;H42,1,0)-F42-J42)*24)</f>
        <v/>
      </c>
      <c r="N42" s="151">
        <f>【記載例】勤務表!$BB$13</f>
        <v>0.29166666666666669</v>
      </c>
      <c r="O42" s="140" t="s">
        <v>17</v>
      </c>
      <c r="P42" s="151">
        <f>【記載例】勤務表!$BF$13</f>
        <v>0.83333333333333337</v>
      </c>
      <c r="R42" s="154" t="str">
        <f t="shared" si="9"/>
        <v/>
      </c>
      <c r="S42" s="140" t="s">
        <v>17</v>
      </c>
      <c r="T42" s="154" t="str">
        <f t="shared" si="10"/>
        <v/>
      </c>
      <c r="U42" s="152" t="s">
        <v>37</v>
      </c>
      <c r="V42" s="148">
        <v>0</v>
      </c>
      <c r="W42" s="141" t="s">
        <v>2</v>
      </c>
      <c r="X42" s="153" t="str">
        <f t="shared" ref="X42:X43" si="14">IF(R42="","",IF((T42+IF(R42&gt;T42,1,0)-R42-V42)*24=0,"",(T42+IF(R42&gt;T42,1,0)-R42-V42)*24))</f>
        <v/>
      </c>
      <c r="Z42" s="153" t="str">
        <f t="shared" ref="Z42:Z43" si="15">IF(X42="",L42,IF(OR(L42-X42=0,L42-X42&lt;0),"-",L42-X42))</f>
        <v/>
      </c>
      <c r="AB42" s="161"/>
    </row>
    <row r="43" spans="2:28" x14ac:dyDescent="0.4">
      <c r="B43" s="146">
        <v>35</v>
      </c>
      <c r="C43" s="164" t="s">
        <v>178</v>
      </c>
      <c r="D43" s="162"/>
      <c r="E43" s="146" t="s">
        <v>16</v>
      </c>
      <c r="F43" s="148"/>
      <c r="G43" s="146" t="s">
        <v>17</v>
      </c>
      <c r="H43" s="148"/>
      <c r="I43" s="149" t="s">
        <v>37</v>
      </c>
      <c r="J43" s="148">
        <v>0</v>
      </c>
      <c r="K43" s="150" t="s">
        <v>2</v>
      </c>
      <c r="L43" s="153" t="str">
        <f t="shared" si="13"/>
        <v/>
      </c>
      <c r="N43" s="151">
        <f>【記載例】勤務表!$BB$13</f>
        <v>0.29166666666666669</v>
      </c>
      <c r="O43" s="140" t="s">
        <v>17</v>
      </c>
      <c r="P43" s="151">
        <f>【記載例】勤務表!$BF$13</f>
        <v>0.83333333333333337</v>
      </c>
      <c r="R43" s="154" t="str">
        <f t="shared" si="9"/>
        <v/>
      </c>
      <c r="S43" s="140" t="s">
        <v>17</v>
      </c>
      <c r="T43" s="154" t="str">
        <f t="shared" si="10"/>
        <v/>
      </c>
      <c r="U43" s="152" t="s">
        <v>37</v>
      </c>
      <c r="V43" s="148">
        <v>0</v>
      </c>
      <c r="W43" s="141" t="s">
        <v>2</v>
      </c>
      <c r="X43" s="153" t="str">
        <f t="shared" si="14"/>
        <v/>
      </c>
      <c r="Z43" s="153" t="str">
        <f t="shared" si="15"/>
        <v/>
      </c>
      <c r="AB43" s="161"/>
    </row>
    <row r="44" spans="2:28" x14ac:dyDescent="0.4">
      <c r="B44" s="146"/>
      <c r="C44" s="158" t="s">
        <v>178</v>
      </c>
      <c r="D44" s="162" t="str">
        <f>C42</f>
        <v>ah</v>
      </c>
      <c r="E44" s="146" t="s">
        <v>16</v>
      </c>
      <c r="F44" s="148" t="s">
        <v>36</v>
      </c>
      <c r="G44" s="146" t="s">
        <v>17</v>
      </c>
      <c r="H44" s="148" t="s">
        <v>36</v>
      </c>
      <c r="I44" s="149" t="s">
        <v>37</v>
      </c>
      <c r="J44" s="148" t="s">
        <v>36</v>
      </c>
      <c r="K44" s="150" t="s">
        <v>2</v>
      </c>
      <c r="L44" s="153" t="str">
        <f>IF(OR(L42="",L43=""),"",L42+L43)</f>
        <v/>
      </c>
      <c r="N44" s="151" t="s">
        <v>185</v>
      </c>
      <c r="O44" s="140" t="s">
        <v>17</v>
      </c>
      <c r="P44" s="151" t="s">
        <v>185</v>
      </c>
      <c r="R44" s="154" t="s">
        <v>185</v>
      </c>
      <c r="S44" s="140" t="s">
        <v>17</v>
      </c>
      <c r="T44" s="154" t="s">
        <v>185</v>
      </c>
      <c r="U44" s="152" t="s">
        <v>37</v>
      </c>
      <c r="V44" s="148" t="s">
        <v>170</v>
      </c>
      <c r="W44" s="141" t="s">
        <v>2</v>
      </c>
      <c r="X44" s="153" t="str">
        <f>IF(OR(X42="",X43=""),"",X42+X43)</f>
        <v/>
      </c>
      <c r="Z44" s="153" t="str">
        <f>IF(X44="",L44,IF(OR(L44-X44=0,L44-X44&lt;0),"-",L44-X44))</f>
        <v/>
      </c>
      <c r="AB44" s="161" t="s">
        <v>172</v>
      </c>
    </row>
    <row r="45" spans="2:28" x14ac:dyDescent="0.4">
      <c r="B45" s="146"/>
      <c r="C45" s="163" t="s">
        <v>164</v>
      </c>
      <c r="D45" s="162"/>
      <c r="E45" s="146" t="s">
        <v>16</v>
      </c>
      <c r="F45" s="148"/>
      <c r="G45" s="146" t="s">
        <v>17</v>
      </c>
      <c r="H45" s="148"/>
      <c r="I45" s="149" t="s">
        <v>37</v>
      </c>
      <c r="J45" s="148">
        <v>0</v>
      </c>
      <c r="K45" s="150" t="s">
        <v>2</v>
      </c>
      <c r="L45" s="153" t="str">
        <f t="shared" ref="L45:L46" si="16">IF(OR(F45="",H45=""),"",(H45+IF(F45&gt;H45,1,0)-F45-J45)*24)</f>
        <v/>
      </c>
      <c r="N45" s="151">
        <f>【記載例】勤務表!$BB$13</f>
        <v>0.29166666666666669</v>
      </c>
      <c r="O45" s="140" t="s">
        <v>17</v>
      </c>
      <c r="P45" s="151">
        <f>【記載例】勤務表!$BF$13</f>
        <v>0.83333333333333337</v>
      </c>
      <c r="R45" s="154" t="str">
        <f t="shared" ref="R45:R46" si="17">IF(F45="","",IF(F45&lt;N45,N45,IF(F45&gt;=P45,"",F45)))</f>
        <v/>
      </c>
      <c r="S45" s="140" t="s">
        <v>17</v>
      </c>
      <c r="T45" s="154" t="str">
        <f t="shared" ref="T45:T46" si="18">IF(H45="","",IF(H45&gt;F45,IF(H45&lt;P45,H45,P45),P45))</f>
        <v/>
      </c>
      <c r="U45" s="152" t="s">
        <v>37</v>
      </c>
      <c r="V45" s="148">
        <v>0</v>
      </c>
      <c r="W45" s="141" t="s">
        <v>2</v>
      </c>
      <c r="X45" s="153" t="str">
        <f t="shared" ref="X45:X46" si="19">IF(R45="","",IF((T45+IF(R45&gt;T45,1,0)-R45-V45)*24=0,"",(T45+IF(R45&gt;T45,1,0)-R45-V45)*24))</f>
        <v/>
      </c>
      <c r="Z45" s="153" t="str">
        <f t="shared" ref="Z45:Z46" si="20">IF(X45="",L45,IF(OR(L45-X45=0,L45-X45&lt;0),"-",L45-X45))</f>
        <v/>
      </c>
      <c r="AB45" s="161"/>
    </row>
    <row r="46" spans="2:28" x14ac:dyDescent="0.4">
      <c r="B46" s="146">
        <v>36</v>
      </c>
      <c r="C46" s="164" t="s">
        <v>178</v>
      </c>
      <c r="D46" s="162"/>
      <c r="E46" s="146" t="s">
        <v>16</v>
      </c>
      <c r="F46" s="148"/>
      <c r="G46" s="146" t="s">
        <v>17</v>
      </c>
      <c r="H46" s="148"/>
      <c r="I46" s="149" t="s">
        <v>37</v>
      </c>
      <c r="J46" s="148">
        <v>0</v>
      </c>
      <c r="K46" s="150" t="s">
        <v>2</v>
      </c>
      <c r="L46" s="153" t="str">
        <f t="shared" si="16"/>
        <v/>
      </c>
      <c r="N46" s="151">
        <f>【記載例】勤務表!$BB$13</f>
        <v>0.29166666666666669</v>
      </c>
      <c r="O46" s="140" t="s">
        <v>17</v>
      </c>
      <c r="P46" s="151">
        <f>【記載例】勤務表!$BF$13</f>
        <v>0.83333333333333337</v>
      </c>
      <c r="R46" s="154" t="str">
        <f t="shared" si="17"/>
        <v/>
      </c>
      <c r="S46" s="140" t="s">
        <v>17</v>
      </c>
      <c r="T46" s="154" t="str">
        <f t="shared" si="18"/>
        <v/>
      </c>
      <c r="U46" s="152" t="s">
        <v>37</v>
      </c>
      <c r="V46" s="148">
        <v>0</v>
      </c>
      <c r="W46" s="141" t="s">
        <v>2</v>
      </c>
      <c r="X46" s="153" t="str">
        <f t="shared" si="19"/>
        <v/>
      </c>
      <c r="Z46" s="153" t="str">
        <f t="shared" si="20"/>
        <v/>
      </c>
      <c r="AB46" s="161"/>
    </row>
    <row r="47" spans="2:28" x14ac:dyDescent="0.4">
      <c r="B47" s="146"/>
      <c r="C47" s="158" t="s">
        <v>178</v>
      </c>
      <c r="D47" s="162" t="str">
        <f>C45</f>
        <v>ai</v>
      </c>
      <c r="E47" s="146" t="s">
        <v>16</v>
      </c>
      <c r="F47" s="148" t="s">
        <v>36</v>
      </c>
      <c r="G47" s="146" t="s">
        <v>17</v>
      </c>
      <c r="H47" s="148" t="s">
        <v>36</v>
      </c>
      <c r="I47" s="149" t="s">
        <v>37</v>
      </c>
      <c r="J47" s="148" t="s">
        <v>36</v>
      </c>
      <c r="K47" s="150" t="s">
        <v>2</v>
      </c>
      <c r="L47" s="153" t="str">
        <f>IF(OR(L45="",L46=""),"",L45+L46)</f>
        <v/>
      </c>
      <c r="N47" s="151" t="s">
        <v>185</v>
      </c>
      <c r="O47" s="140" t="s">
        <v>17</v>
      </c>
      <c r="P47" s="151" t="s">
        <v>185</v>
      </c>
      <c r="R47" s="154" t="s">
        <v>185</v>
      </c>
      <c r="S47" s="140" t="s">
        <v>17</v>
      </c>
      <c r="T47" s="154" t="s">
        <v>185</v>
      </c>
      <c r="U47" s="152" t="s">
        <v>37</v>
      </c>
      <c r="V47" s="148" t="s">
        <v>170</v>
      </c>
      <c r="W47" s="141" t="s">
        <v>2</v>
      </c>
      <c r="X47" s="153" t="str">
        <f>IF(OR(X45="",X46=""),"",X45+X46)</f>
        <v/>
      </c>
      <c r="Z47" s="153" t="str">
        <f>IF(X47="",L47,IF(OR(L47-X47=0,L47-X47&lt;0),"-",L47-X47))</f>
        <v/>
      </c>
      <c r="AB47" s="161" t="s">
        <v>172</v>
      </c>
    </row>
    <row r="49" spans="3:4" x14ac:dyDescent="0.4">
      <c r="C49" s="142" t="s">
        <v>175</v>
      </c>
      <c r="D49" s="142"/>
    </row>
    <row r="50" spans="3:4" x14ac:dyDescent="0.4">
      <c r="C50" s="142" t="s">
        <v>176</v>
      </c>
      <c r="D50" s="142"/>
    </row>
    <row r="51" spans="3:4" x14ac:dyDescent="0.4">
      <c r="C51" s="142" t="s">
        <v>173</v>
      </c>
      <c r="D51" s="142"/>
    </row>
    <row r="52" spans="3:4" x14ac:dyDescent="0.4">
      <c r="C52" s="142" t="s">
        <v>174</v>
      </c>
      <c r="D52" s="142"/>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zoomScale="70" zoomScaleNormal="70" workbookViewId="0"/>
  </sheetViews>
  <sheetFormatPr defaultColWidth="9" defaultRowHeight="25.5" x14ac:dyDescent="0.4"/>
  <cols>
    <col min="1" max="1" width="1.875" style="186" customWidth="1"/>
    <col min="2" max="2" width="11.5" style="186" customWidth="1"/>
    <col min="3" max="12" width="40.625" style="186" customWidth="1"/>
    <col min="13" max="16384" width="9" style="186"/>
  </cols>
  <sheetData>
    <row r="1" spans="2:12" x14ac:dyDescent="0.4">
      <c r="B1" s="185" t="s">
        <v>98</v>
      </c>
      <c r="C1" s="185"/>
      <c r="D1" s="185"/>
    </row>
    <row r="2" spans="2:12" x14ac:dyDescent="0.4">
      <c r="B2" s="185"/>
      <c r="C2" s="185"/>
      <c r="D2" s="185"/>
    </row>
    <row r="3" spans="2:12" x14ac:dyDescent="0.4">
      <c r="B3" s="187" t="s">
        <v>99</v>
      </c>
      <c r="C3" s="187" t="s">
        <v>100</v>
      </c>
      <c r="D3" s="185"/>
    </row>
    <row r="4" spans="2:12" x14ac:dyDescent="0.4">
      <c r="B4" s="188">
        <v>1</v>
      </c>
      <c r="C4" s="189" t="s">
        <v>188</v>
      </c>
      <c r="D4" s="185"/>
    </row>
    <row r="5" spans="2:12" x14ac:dyDescent="0.4">
      <c r="B5" s="188">
        <v>2</v>
      </c>
      <c r="C5" s="189" t="s">
        <v>189</v>
      </c>
    </row>
    <row r="6" spans="2:12" x14ac:dyDescent="0.4">
      <c r="B6" s="188">
        <v>3</v>
      </c>
      <c r="C6" s="189" t="s">
        <v>190</v>
      </c>
      <c r="D6" s="185"/>
    </row>
    <row r="7" spans="2:12" x14ac:dyDescent="0.4">
      <c r="B7" s="188">
        <v>4</v>
      </c>
      <c r="C7" s="189" t="s">
        <v>191</v>
      </c>
      <c r="D7" s="185"/>
    </row>
    <row r="8" spans="2:12" x14ac:dyDescent="0.4">
      <c r="B8" s="188">
        <v>5</v>
      </c>
      <c r="C8" s="189" t="s">
        <v>234</v>
      </c>
      <c r="D8" s="185"/>
    </row>
    <row r="9" spans="2:12" x14ac:dyDescent="0.4">
      <c r="B9" s="188">
        <v>6</v>
      </c>
      <c r="C9" s="189" t="s">
        <v>81</v>
      </c>
      <c r="D9" s="185"/>
    </row>
    <row r="10" spans="2:12" x14ac:dyDescent="0.4">
      <c r="B10" s="188">
        <v>7</v>
      </c>
      <c r="C10" s="189" t="s">
        <v>147</v>
      </c>
      <c r="D10" s="185"/>
    </row>
    <row r="12" spans="2:12" x14ac:dyDescent="0.4">
      <c r="B12" s="185" t="s">
        <v>101</v>
      </c>
    </row>
    <row r="13" spans="2:12" ht="26.25" thickBot="1" x14ac:dyDescent="0.45"/>
    <row r="14" spans="2:12" ht="26.25" thickBot="1" x14ac:dyDescent="0.45">
      <c r="B14" s="190" t="s">
        <v>83</v>
      </c>
      <c r="C14" s="191" t="s">
        <v>76</v>
      </c>
      <c r="D14" s="192" t="s">
        <v>85</v>
      </c>
      <c r="E14" s="192" t="s">
        <v>82</v>
      </c>
      <c r="F14" s="192" t="s">
        <v>81</v>
      </c>
      <c r="G14" s="192" t="s">
        <v>147</v>
      </c>
      <c r="H14" s="192" t="s">
        <v>147</v>
      </c>
      <c r="I14" s="192" t="s">
        <v>147</v>
      </c>
      <c r="J14" s="192" t="s">
        <v>147</v>
      </c>
      <c r="K14" s="192" t="s">
        <v>147</v>
      </c>
      <c r="L14" s="193" t="s">
        <v>147</v>
      </c>
    </row>
    <row r="15" spans="2:12" x14ac:dyDescent="0.4">
      <c r="B15" s="412" t="s">
        <v>84</v>
      </c>
      <c r="C15" s="194" t="s">
        <v>78</v>
      </c>
      <c r="D15" s="195" t="s">
        <v>79</v>
      </c>
      <c r="E15" s="195" t="s">
        <v>77</v>
      </c>
      <c r="F15" s="196" t="s">
        <v>81</v>
      </c>
      <c r="G15" s="196" t="s">
        <v>81</v>
      </c>
      <c r="H15" s="196" t="s">
        <v>81</v>
      </c>
      <c r="I15" s="196" t="s">
        <v>81</v>
      </c>
      <c r="J15" s="196" t="s">
        <v>81</v>
      </c>
      <c r="K15" s="196" t="s">
        <v>81</v>
      </c>
      <c r="L15" s="197" t="s">
        <v>81</v>
      </c>
    </row>
    <row r="16" spans="2:12" x14ac:dyDescent="0.4">
      <c r="B16" s="413"/>
      <c r="C16" s="198" t="s">
        <v>81</v>
      </c>
      <c r="D16" s="196" t="s">
        <v>80</v>
      </c>
      <c r="E16" s="196" t="s">
        <v>192</v>
      </c>
      <c r="F16" s="196" t="s">
        <v>81</v>
      </c>
      <c r="G16" s="196" t="s">
        <v>81</v>
      </c>
      <c r="H16" s="196" t="s">
        <v>81</v>
      </c>
      <c r="I16" s="196" t="s">
        <v>81</v>
      </c>
      <c r="J16" s="196" t="s">
        <v>81</v>
      </c>
      <c r="K16" s="196" t="s">
        <v>81</v>
      </c>
      <c r="L16" s="197" t="s">
        <v>81</v>
      </c>
    </row>
    <row r="17" spans="2:12" x14ac:dyDescent="0.4">
      <c r="B17" s="413"/>
      <c r="C17" s="198" t="s">
        <v>81</v>
      </c>
      <c r="D17" s="196" t="s">
        <v>19</v>
      </c>
      <c r="E17" s="196" t="s">
        <v>193</v>
      </c>
      <c r="F17" s="196" t="s">
        <v>81</v>
      </c>
      <c r="G17" s="196" t="s">
        <v>81</v>
      </c>
      <c r="H17" s="196" t="s">
        <v>81</v>
      </c>
      <c r="I17" s="196" t="s">
        <v>81</v>
      </c>
      <c r="J17" s="196" t="s">
        <v>81</v>
      </c>
      <c r="K17" s="196" t="s">
        <v>81</v>
      </c>
      <c r="L17" s="197" t="s">
        <v>81</v>
      </c>
    </row>
    <row r="18" spans="2:12" x14ac:dyDescent="0.4">
      <c r="B18" s="413"/>
      <c r="C18" s="198" t="s">
        <v>81</v>
      </c>
      <c r="D18" s="196" t="s">
        <v>106</v>
      </c>
      <c r="E18" s="196" t="s">
        <v>106</v>
      </c>
      <c r="F18" s="196" t="s">
        <v>81</v>
      </c>
      <c r="G18" s="196" t="s">
        <v>81</v>
      </c>
      <c r="H18" s="196" t="s">
        <v>81</v>
      </c>
      <c r="I18" s="196" t="s">
        <v>81</v>
      </c>
      <c r="J18" s="196" t="s">
        <v>81</v>
      </c>
      <c r="K18" s="196" t="s">
        <v>81</v>
      </c>
      <c r="L18" s="197" t="s">
        <v>81</v>
      </c>
    </row>
    <row r="19" spans="2:12" x14ac:dyDescent="0.4">
      <c r="B19" s="413"/>
      <c r="C19" s="198" t="s">
        <v>147</v>
      </c>
      <c r="D19" s="196" t="s">
        <v>81</v>
      </c>
      <c r="E19" s="196" t="s">
        <v>81</v>
      </c>
      <c r="F19" s="196" t="s">
        <v>81</v>
      </c>
      <c r="G19" s="196" t="s">
        <v>81</v>
      </c>
      <c r="H19" s="196" t="s">
        <v>81</v>
      </c>
      <c r="I19" s="196" t="s">
        <v>81</v>
      </c>
      <c r="J19" s="196" t="s">
        <v>81</v>
      </c>
      <c r="K19" s="196" t="s">
        <v>81</v>
      </c>
      <c r="L19" s="197" t="s">
        <v>81</v>
      </c>
    </row>
    <row r="20" spans="2:12" x14ac:dyDescent="0.4">
      <c r="B20" s="413"/>
      <c r="C20" s="198" t="s">
        <v>147</v>
      </c>
      <c r="D20" s="196" t="s">
        <v>81</v>
      </c>
      <c r="E20" s="196" t="s">
        <v>81</v>
      </c>
      <c r="F20" s="196" t="s">
        <v>81</v>
      </c>
      <c r="G20" s="196" t="s">
        <v>81</v>
      </c>
      <c r="H20" s="196" t="s">
        <v>81</v>
      </c>
      <c r="I20" s="196" t="s">
        <v>81</v>
      </c>
      <c r="J20" s="196" t="s">
        <v>81</v>
      </c>
      <c r="K20" s="196" t="s">
        <v>81</v>
      </c>
      <c r="L20" s="197" t="s">
        <v>81</v>
      </c>
    </row>
    <row r="21" spans="2:12" x14ac:dyDescent="0.4">
      <c r="B21" s="413"/>
      <c r="C21" s="198" t="s">
        <v>147</v>
      </c>
      <c r="D21" s="196" t="s">
        <v>81</v>
      </c>
      <c r="E21" s="196" t="s">
        <v>81</v>
      </c>
      <c r="F21" s="196" t="s">
        <v>81</v>
      </c>
      <c r="G21" s="196" t="s">
        <v>81</v>
      </c>
      <c r="H21" s="196" t="s">
        <v>81</v>
      </c>
      <c r="I21" s="196" t="s">
        <v>81</v>
      </c>
      <c r="J21" s="196" t="s">
        <v>81</v>
      </c>
      <c r="K21" s="196" t="s">
        <v>81</v>
      </c>
      <c r="L21" s="197" t="s">
        <v>81</v>
      </c>
    </row>
    <row r="22" spans="2:12" x14ac:dyDescent="0.4">
      <c r="B22" s="413"/>
      <c r="C22" s="198" t="s">
        <v>147</v>
      </c>
      <c r="D22" s="196" t="s">
        <v>81</v>
      </c>
      <c r="E22" s="196" t="s">
        <v>81</v>
      </c>
      <c r="F22" s="196" t="s">
        <v>81</v>
      </c>
      <c r="G22" s="196" t="s">
        <v>81</v>
      </c>
      <c r="H22" s="196" t="s">
        <v>81</v>
      </c>
      <c r="I22" s="196" t="s">
        <v>81</v>
      </c>
      <c r="J22" s="196" t="s">
        <v>81</v>
      </c>
      <c r="K22" s="196" t="s">
        <v>81</v>
      </c>
      <c r="L22" s="197" t="s">
        <v>81</v>
      </c>
    </row>
    <row r="23" spans="2:12" ht="26.25" thickBot="1" x14ac:dyDescent="0.45">
      <c r="B23" s="414"/>
      <c r="C23" s="199" t="s">
        <v>147</v>
      </c>
      <c r="D23" s="200" t="s">
        <v>147</v>
      </c>
      <c r="E23" s="200" t="s">
        <v>147</v>
      </c>
      <c r="F23" s="200" t="s">
        <v>147</v>
      </c>
      <c r="G23" s="200" t="s">
        <v>147</v>
      </c>
      <c r="H23" s="200" t="s">
        <v>147</v>
      </c>
      <c r="I23" s="200" t="s">
        <v>147</v>
      </c>
      <c r="J23" s="200" t="s">
        <v>147</v>
      </c>
      <c r="K23" s="200" t="s">
        <v>147</v>
      </c>
      <c r="L23" s="201" t="s">
        <v>147</v>
      </c>
    </row>
    <row r="25" spans="2:12" x14ac:dyDescent="0.4">
      <c r="C25" s="186" t="s">
        <v>144</v>
      </c>
    </row>
    <row r="26" spans="2:12" x14ac:dyDescent="0.4">
      <c r="C26" s="186" t="s">
        <v>86</v>
      </c>
    </row>
    <row r="27" spans="2:12" x14ac:dyDescent="0.4">
      <c r="C27" s="186" t="s">
        <v>146</v>
      </c>
    </row>
    <row r="28" spans="2:12" x14ac:dyDescent="0.4">
      <c r="C28" s="186" t="s">
        <v>87</v>
      </c>
    </row>
    <row r="29" spans="2:12" x14ac:dyDescent="0.4">
      <c r="C29" s="186" t="s">
        <v>102</v>
      </c>
    </row>
    <row r="30" spans="2:12" x14ac:dyDescent="0.4">
      <c r="C30" s="186" t="s">
        <v>194</v>
      </c>
    </row>
    <row r="32" spans="2:12" x14ac:dyDescent="0.4">
      <c r="C32" s="186" t="s">
        <v>88</v>
      </c>
    </row>
    <row r="33" spans="3:3" x14ac:dyDescent="0.4">
      <c r="C33" s="186" t="s">
        <v>89</v>
      </c>
    </row>
    <row r="35" spans="3:3" x14ac:dyDescent="0.4">
      <c r="C35" s="186" t="s">
        <v>145</v>
      </c>
    </row>
    <row r="36" spans="3:3" x14ac:dyDescent="0.4">
      <c r="C36" s="186" t="s">
        <v>90</v>
      </c>
    </row>
    <row r="37" spans="3:3" x14ac:dyDescent="0.4">
      <c r="C37" s="186" t="s">
        <v>91</v>
      </c>
    </row>
    <row r="38" spans="3:3" x14ac:dyDescent="0.4">
      <c r="C38" s="186" t="s">
        <v>92</v>
      </c>
    </row>
    <row r="39" spans="3:3" x14ac:dyDescent="0.4">
      <c r="C39" s="186" t="s">
        <v>93</v>
      </c>
    </row>
    <row r="40" spans="3:3" x14ac:dyDescent="0.4">
      <c r="C40" s="186"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勤務表</vt:lpstr>
      <vt:lpstr>シフト記号表</vt:lpstr>
      <vt:lpstr>記入方法</vt:lpstr>
      <vt:lpstr>【記載例】勤務表</vt:lpstr>
      <vt:lpstr>【記載例】シフト記号表</vt:lpstr>
      <vt:lpstr>プルダウン・リスト</vt:lpstr>
      <vt:lpstr>シフト記号表!【記載例】シフト記号</vt:lpstr>
      <vt:lpstr>【記載例】シフト記号</vt:lpstr>
      <vt:lpstr>【記載例】シフト記号表!Print_Area</vt:lpstr>
      <vt:lpstr>【記載例】勤務表!Print_Area</vt:lpstr>
      <vt:lpstr>シフト記号表!Print_Area</vt:lpstr>
      <vt:lpstr>記入方法!Print_Area</vt:lpstr>
      <vt:lpstr>勤務表!Print_Area</vt:lpstr>
      <vt:lpstr>勤務表!Print_Titles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takasaki</cp:lastModifiedBy>
  <cp:lastPrinted>2021-02-24T10:20:04Z</cp:lastPrinted>
  <dcterms:created xsi:type="dcterms:W3CDTF">2020-01-28T01:12:50Z</dcterms:created>
  <dcterms:modified xsi:type="dcterms:W3CDTF">2024-09-30T01:25:37Z</dcterms:modified>
</cp:coreProperties>
</file>