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介護・高齢担当\11_自主点検表\【R6改正】自主点検表\勤務表\"/>
    </mc:Choice>
  </mc:AlternateContent>
  <bookViews>
    <workbookView xWindow="-105" yWindow="-105" windowWidth="23250" windowHeight="12570" tabRatio="874"/>
  </bookViews>
  <sheets>
    <sheet name="勤務表（従来型）" sheetId="21" r:id="rId1"/>
    <sheet name="シフト記号表" sheetId="19" r:id="rId2"/>
    <sheet name="記入方法（従来型）" sheetId="22" r:id="rId3"/>
    <sheet name="【記載例】勤務表（従来型）" sheetId="10" r:id="rId4"/>
    <sheet name="【記載例】シフト記号表" sheetId="16" r:id="rId5"/>
    <sheet name="プルダウン・リスト" sheetId="3" r:id="rId6"/>
  </sheets>
  <definedNames>
    <definedName name="【記載例】シフト記号" localSheetId="1">シフト記号表!$C$6:$C$47</definedName>
    <definedName name="【記載例】シフト記号">【記載例】シフト記号表!$C$6:$C$47</definedName>
    <definedName name="【記載例】シフト記号表" localSheetId="1">シフト記号表!$C$6:$C$47</definedName>
    <definedName name="【記載例】シフト記号表">【記載例】シフト記号表!$C$6:$C$47</definedName>
    <definedName name="_xlnm.Print_Area" localSheetId="4">【記載例】シフト記号表!$B$1:$N$52</definedName>
    <definedName name="_xlnm.Print_Area" localSheetId="3">'【記載例】勤務表（従来型）'!$A$1:$BJ$70</definedName>
    <definedName name="_xlnm.Print_Area" localSheetId="1">シフト記号表!$B$1:$N$52</definedName>
    <definedName name="_xlnm.Print_Area" localSheetId="2">'記入方法（従来型）'!$A$1:$P$69</definedName>
    <definedName name="_xlnm.Print_Area" localSheetId="0">'勤務表（従来型）'!$A$1:$BJ$176</definedName>
    <definedName name="_xlnm.Print_Titles" localSheetId="3">'【記載例】勤務表（従来型）'!$1:$16</definedName>
    <definedName name="_xlnm.Print_Titles" localSheetId="0">'勤務表（従来型）'!$1:$16</definedName>
    <definedName name="シフト記号表">シフト記号表!$C$6:$C$47</definedName>
    <definedName name="その他の従業者">プルダウン・リスト!$P$22:$P$31</definedName>
    <definedName name="医師">プルダウン・リスト!$D$22:$D$31</definedName>
    <definedName name="栄養士">プルダウン・リスト!$F$22:$F$31</definedName>
    <definedName name="介護支援専門員">プルダウン・リスト!$L$22:$L$31</definedName>
    <definedName name="介護職員">プルダウン・リスト!$H$22:$H$31</definedName>
    <definedName name="看護職員">プルダウン・リスト!$G$22:$G$31</definedName>
    <definedName name="管理者">プルダウン・リスト!$C$22:$C$31</definedName>
    <definedName name="言語聴覚士">プルダウン・リスト!$K$22:$K$31</definedName>
    <definedName name="作業療法士">プルダウン・リスト!$J$22:$J$31</definedName>
    <definedName name="事務員">プルダウン・リスト!$O$22:$O$31</definedName>
    <definedName name="職種">プルダウン・リスト!$C$21:$Q$21</definedName>
    <definedName name="診療放射線技師">プルダウン・リスト!$M$22:$M$31</definedName>
    <definedName name="調理員">プルダウン・リスト!$N$22:$N$31</definedName>
    <definedName name="薬剤師">プルダウン・リスト!$E$22:$E$31</definedName>
    <definedName name="理学療法士">プルダウン・リスト!$I$22:$I$31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0" l="1"/>
  <c r="B23" i="10" s="1"/>
  <c r="B25" i="10" s="1"/>
  <c r="B27" i="10" s="1"/>
  <c r="B29" i="10" s="1"/>
  <c r="BB12" i="21" l="1"/>
  <c r="BB12" i="10"/>
  <c r="R167" i="21" l="1"/>
  <c r="P170" i="21"/>
  <c r="P169" i="21"/>
  <c r="AM165" i="21"/>
  <c r="AA175" i="21" s="1"/>
  <c r="AJ165" i="21"/>
  <c r="AH165" i="21"/>
  <c r="W165" i="21"/>
  <c r="K175" i="21" s="1"/>
  <c r="T165" i="21"/>
  <c r="K170" i="21" s="1"/>
  <c r="R165" i="21"/>
  <c r="R61" i="10"/>
  <c r="P64" i="10"/>
  <c r="P63" i="10"/>
  <c r="AM59" i="10"/>
  <c r="AA69" i="10" s="1"/>
  <c r="AJ59" i="10"/>
  <c r="AH59" i="10"/>
  <c r="W59" i="10"/>
  <c r="K69" i="10" s="1"/>
  <c r="T59" i="10"/>
  <c r="R59" i="10"/>
  <c r="K64" i="10" l="1"/>
  <c r="U170" i="21"/>
  <c r="P175" i="21" s="1"/>
  <c r="U175" i="21" s="1"/>
  <c r="AH61" i="10"/>
  <c r="AA63" i="10" s="1"/>
  <c r="K63" i="10"/>
  <c r="U64" i="10"/>
  <c r="P69" i="10" s="1"/>
  <c r="U69" i="10" s="1"/>
  <c r="AH167" i="21"/>
  <c r="AA169" i="21" s="1"/>
  <c r="K169" i="21"/>
  <c r="P151" i="21" l="1"/>
  <c r="P150" i="21"/>
  <c r="K150" i="21"/>
  <c r="AH148" i="21"/>
  <c r="AM146" i="21"/>
  <c r="AA156" i="21" s="1"/>
  <c r="AJ146" i="21"/>
  <c r="AH146" i="21"/>
  <c r="W146" i="21"/>
  <c r="K156" i="21" s="1"/>
  <c r="T146" i="21"/>
  <c r="R146"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AF2" i="21"/>
  <c r="K151" i="21" l="1"/>
  <c r="U151" i="21" s="1"/>
  <c r="P156" i="21" s="1"/>
  <c r="AW15" i="21"/>
  <c r="AW16" i="21" s="1"/>
  <c r="AZ14" i="21"/>
  <c r="AZ15" i="21" s="1"/>
  <c r="AZ16" i="21" s="1"/>
  <c r="AY14" i="21"/>
  <c r="AY15" i="21" s="1"/>
  <c r="AY16" i="21" s="1"/>
  <c r="BA14" i="21"/>
  <c r="BA15" i="21" s="1"/>
  <c r="BA16" i="21" s="1"/>
  <c r="AE164" i="21"/>
  <c r="AC164" i="21"/>
  <c r="O164" i="21"/>
  <c r="M164" i="21"/>
  <c r="AE145" i="21"/>
  <c r="AC145" i="21"/>
  <c r="O145" i="21"/>
  <c r="M145" i="21"/>
  <c r="AE161" i="21"/>
  <c r="M161" i="21"/>
  <c r="O142" i="21"/>
  <c r="AE163" i="21"/>
  <c r="AC163" i="21"/>
  <c r="O163" i="21"/>
  <c r="M163" i="21"/>
  <c r="AE144" i="21"/>
  <c r="AC144" i="21"/>
  <c r="O144" i="21"/>
  <c r="M144" i="21"/>
  <c r="AC161" i="21"/>
  <c r="AE142" i="21"/>
  <c r="M142" i="21"/>
  <c r="AE162" i="21"/>
  <c r="AC162" i="21"/>
  <c r="O162" i="21"/>
  <c r="M162" i="21"/>
  <c r="AE143" i="21"/>
  <c r="AC143" i="21"/>
  <c r="O143" i="21"/>
  <c r="M143" i="21"/>
  <c r="O161" i="21"/>
  <c r="AC142" i="21"/>
  <c r="AA150" i="21"/>
  <c r="AF170" i="21"/>
  <c r="AF169" i="21"/>
  <c r="AA170" i="21"/>
  <c r="BB64" i="21"/>
  <c r="BB34" i="21"/>
  <c r="AR15" i="21"/>
  <c r="AR16" i="21" s="1"/>
  <c r="AL15" i="21"/>
  <c r="AL16" i="21" s="1"/>
  <c r="BB30" i="21"/>
  <c r="AJ15" i="21"/>
  <c r="AJ16" i="21" s="1"/>
  <c r="X15" i="21"/>
  <c r="X16" i="21" s="1"/>
  <c r="AF15" i="21"/>
  <c r="AF16" i="21" s="1"/>
  <c r="AN15" i="21"/>
  <c r="AN16" i="21" s="1"/>
  <c r="AV15" i="21"/>
  <c r="AV16" i="21" s="1"/>
  <c r="BB20" i="21"/>
  <c r="BB26" i="21"/>
  <c r="BB44" i="21"/>
  <c r="BB52" i="21"/>
  <c r="BB60" i="21"/>
  <c r="BB68" i="21"/>
  <c r="AA151" i="21"/>
  <c r="AB15" i="21"/>
  <c r="AB16" i="21" s="1"/>
  <c r="BE8" i="21"/>
  <c r="AD15" i="21"/>
  <c r="AD16" i="21" s="1"/>
  <c r="AT15" i="21"/>
  <c r="AT16" i="21" s="1"/>
  <c r="Z15" i="21"/>
  <c r="Z16" i="21" s="1"/>
  <c r="AH15" i="21"/>
  <c r="AH16" i="21" s="1"/>
  <c r="AP15" i="21"/>
  <c r="AP16" i="21" s="1"/>
  <c r="AX15" i="21"/>
  <c r="AX16" i="21" s="1"/>
  <c r="BB22" i="21"/>
  <c r="BB38" i="21"/>
  <c r="BD38" i="21" s="1"/>
  <c r="BB46" i="21"/>
  <c r="BB54" i="21"/>
  <c r="BB62" i="21"/>
  <c r="BB18" i="21"/>
  <c r="BD18" i="21" s="1"/>
  <c r="BB40" i="21"/>
  <c r="BB48" i="21"/>
  <c r="BB56" i="21"/>
  <c r="BB24" i="21"/>
  <c r="BD24" i="21" s="1"/>
  <c r="BB28" i="21"/>
  <c r="BB32" i="21"/>
  <c r="BB36" i="21"/>
  <c r="BB42" i="21"/>
  <c r="BD42" i="21" s="1"/>
  <c r="BB50" i="21"/>
  <c r="BB58" i="21"/>
  <c r="W15" i="21"/>
  <c r="W16" i="21" s="1"/>
  <c r="AA15" i="21"/>
  <c r="AA16" i="21" s="1"/>
  <c r="AE15" i="21"/>
  <c r="AE16" i="21" s="1"/>
  <c r="AI15" i="21"/>
  <c r="AI16" i="21" s="1"/>
  <c r="AM15" i="21"/>
  <c r="AM16" i="21" s="1"/>
  <c r="AQ15" i="21"/>
  <c r="AQ16" i="21" s="1"/>
  <c r="AU15" i="21"/>
  <c r="AU16" i="21" s="1"/>
  <c r="BB66" i="21"/>
  <c r="BB72" i="21"/>
  <c r="BB76" i="21"/>
  <c r="BD76" i="21" s="1"/>
  <c r="BB80" i="21"/>
  <c r="BB84" i="21"/>
  <c r="BB88" i="21"/>
  <c r="BB92" i="21"/>
  <c r="BD92" i="21" s="1"/>
  <c r="BB96" i="21"/>
  <c r="BB100" i="21"/>
  <c r="BB104" i="21"/>
  <c r="BB108" i="21"/>
  <c r="BD108" i="21" s="1"/>
  <c r="BB112" i="21"/>
  <c r="BB116" i="21"/>
  <c r="BB120" i="21"/>
  <c r="BB124" i="21"/>
  <c r="BD124" i="21" s="1"/>
  <c r="BB128" i="21"/>
  <c r="BB132" i="21"/>
  <c r="BB136" i="21"/>
  <c r="Y15" i="21"/>
  <c r="Y16" i="21" s="1"/>
  <c r="AC15" i="21"/>
  <c r="AC16" i="21" s="1"/>
  <c r="AG15" i="21"/>
  <c r="AG16" i="21" s="1"/>
  <c r="AK15" i="21"/>
  <c r="AK16" i="21" s="1"/>
  <c r="AO15" i="21"/>
  <c r="AO16" i="21" s="1"/>
  <c r="AS15" i="21"/>
  <c r="AS16" i="21" s="1"/>
  <c r="BB70" i="21"/>
  <c r="BB74" i="21"/>
  <c r="BB78" i="21"/>
  <c r="BD78" i="21" s="1"/>
  <c r="BB82" i="21"/>
  <c r="BB86" i="21"/>
  <c r="BB90" i="21"/>
  <c r="BB94" i="21"/>
  <c r="BD94" i="21" s="1"/>
  <c r="BB98" i="21"/>
  <c r="BB102" i="21"/>
  <c r="BB106" i="21"/>
  <c r="BB110" i="21"/>
  <c r="BD110" i="21" s="1"/>
  <c r="BB114" i="21"/>
  <c r="BB118" i="21"/>
  <c r="BB122" i="21"/>
  <c r="BB126" i="21"/>
  <c r="BD126" i="21" s="1"/>
  <c r="BB130" i="21"/>
  <c r="BB134" i="21"/>
  <c r="U156" i="21"/>
  <c r="AF151" i="21"/>
  <c r="AK151" i="21" s="1"/>
  <c r="AF156" i="21" s="1"/>
  <c r="AK156" i="21" s="1"/>
  <c r="AF150" i="21"/>
  <c r="BD122" i="21" l="1"/>
  <c r="BD106" i="21"/>
  <c r="BD90" i="21"/>
  <c r="BD74" i="21"/>
  <c r="BD118" i="21"/>
  <c r="BD70" i="21"/>
  <c r="BD134" i="21"/>
  <c r="BD102" i="21"/>
  <c r="BD86" i="21"/>
  <c r="BD130" i="21"/>
  <c r="BD114" i="21"/>
  <c r="BD98" i="21"/>
  <c r="BD82" i="21"/>
  <c r="BD128" i="21"/>
  <c r="BD112" i="21"/>
  <c r="BD96" i="21"/>
  <c r="BD80" i="21"/>
  <c r="BD50" i="21"/>
  <c r="BD28" i="21"/>
  <c r="BD40" i="21"/>
  <c r="BD46" i="21"/>
  <c r="BD68" i="21"/>
  <c r="BD26" i="21"/>
  <c r="BD60" i="21"/>
  <c r="BD20" i="21"/>
  <c r="BD136" i="21"/>
  <c r="BD120" i="21"/>
  <c r="BD104" i="21"/>
  <c r="BD88" i="21"/>
  <c r="BD72" i="21"/>
  <c r="BD36" i="21"/>
  <c r="BD56" i="21"/>
  <c r="BD62" i="21"/>
  <c r="BD22" i="21"/>
  <c r="BD52" i="21"/>
  <c r="BD34" i="21"/>
  <c r="BD132" i="21"/>
  <c r="BD116" i="21"/>
  <c r="BD100" i="21"/>
  <c r="BD84" i="21"/>
  <c r="BD66" i="21"/>
  <c r="BD58" i="21"/>
  <c r="BD32" i="21"/>
  <c r="BD48" i="21"/>
  <c r="BD54" i="21"/>
  <c r="BD44" i="21"/>
  <c r="BD30" i="21"/>
  <c r="BD64" i="21"/>
  <c r="AK170" i="21"/>
  <c r="AF175" i="21" s="1"/>
  <c r="AK175" i="21" s="1"/>
  <c r="O165" i="21"/>
  <c r="AE165" i="21"/>
  <c r="M165" i="21"/>
  <c r="AC165" i="21"/>
  <c r="AC146" i="21"/>
  <c r="M146" i="21"/>
  <c r="O146" i="21"/>
  <c r="AE146" i="2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30" i="10"/>
  <c r="AZ30" i="10"/>
  <c r="AY30" i="10"/>
  <c r="AT30" i="10"/>
  <c r="AS30" i="10"/>
  <c r="AQ30" i="10"/>
  <c r="AL30" i="10"/>
  <c r="AI30" i="10"/>
  <c r="AD30" i="10"/>
  <c r="AC30" i="10"/>
  <c r="AA30" i="10"/>
  <c r="BA28" i="10"/>
  <c r="AZ28" i="10"/>
  <c r="AY28" i="10"/>
  <c r="BA26" i="10"/>
  <c r="AZ26" i="10"/>
  <c r="AY26" i="10"/>
  <c r="BA24" i="10"/>
  <c r="AZ24" i="10"/>
  <c r="AY24" i="10"/>
  <c r="AV24" i="10"/>
  <c r="AU24" i="10"/>
  <c r="AO24" i="10"/>
  <c r="AN24" i="10"/>
  <c r="AH24" i="10"/>
  <c r="AG24" i="10"/>
  <c r="AA24" i="10"/>
  <c r="Z24" i="10"/>
  <c r="BA22" i="10"/>
  <c r="AZ22" i="10"/>
  <c r="AY22" i="10"/>
  <c r="AU22" i="10"/>
  <c r="AN22" i="10"/>
  <c r="AG22" i="10"/>
  <c r="Z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L41" i="19" l="1"/>
  <c r="L44" i="19"/>
  <c r="L47" i="19"/>
  <c r="L11" i="16" l="1"/>
  <c r="P44" i="10" l="1"/>
  <c r="K44" i="10"/>
  <c r="P45" i="10"/>
  <c r="AH42" i="10"/>
  <c r="AA44" i="10" s="1"/>
  <c r="AF45" i="10" l="1"/>
  <c r="AF64" i="10"/>
  <c r="AF63" i="10"/>
  <c r="AA64" i="10"/>
  <c r="AK64" i="10" s="1"/>
  <c r="AF69" i="10" s="1"/>
  <c r="AK69" i="10" s="1"/>
  <c r="AF44" i="10"/>
  <c r="H30" i="10"/>
  <c r="F30" i="10"/>
  <c r="H28" i="10"/>
  <c r="F28" i="10"/>
  <c r="H26" i="10"/>
  <c r="F26" i="10"/>
  <c r="H24" i="10"/>
  <c r="F24" i="10"/>
  <c r="H22" i="10"/>
  <c r="F22" i="10"/>
  <c r="H20" i="10"/>
  <c r="F20" i="10"/>
  <c r="H18" i="10"/>
  <c r="F18" i="10"/>
  <c r="AE58" i="10" l="1"/>
  <c r="O58" i="10"/>
  <c r="AE39" i="10"/>
  <c r="AC38" i="10"/>
  <c r="M37" i="10"/>
  <c r="AE56" i="10"/>
  <c r="O56" i="10"/>
  <c r="AE38" i="10"/>
  <c r="AC37" i="10"/>
  <c r="O37" i="10"/>
  <c r="AC58" i="10"/>
  <c r="M58" i="10"/>
  <c r="AE37" i="10"/>
  <c r="M39" i="10"/>
  <c r="M38" i="10"/>
  <c r="AC56" i="10"/>
  <c r="M56" i="10"/>
  <c r="AC39" i="10"/>
  <c r="O39" i="10"/>
  <c r="O38"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Z28" i="10" l="1"/>
  <c r="AE26" i="10"/>
  <c r="AS20" i="10"/>
  <c r="AE20" i="10"/>
  <c r="AQ20" i="10"/>
  <c r="X20" i="10"/>
  <c r="AV28" i="10"/>
  <c r="AD26" i="10"/>
  <c r="AH22" i="10"/>
  <c r="X26" i="10"/>
  <c r="AV22" i="10"/>
  <c r="AU28" i="10"/>
  <c r="AC20" i="10"/>
  <c r="AO28" i="10"/>
  <c r="W26" i="10"/>
  <c r="AA22" i="10"/>
  <c r="AR26" i="10"/>
  <c r="AN28" i="10"/>
  <c r="AS26" i="10"/>
  <c r="AH28" i="10"/>
  <c r="AG28" i="10"/>
  <c r="AL26" i="10"/>
  <c r="AX20" i="10"/>
  <c r="AJ20" i="10"/>
  <c r="AL20" i="10"/>
  <c r="AA28" i="10"/>
  <c r="AK26" i="10"/>
  <c r="AO22" i="10"/>
  <c r="AF30" i="10"/>
  <c r="X30" i="10"/>
  <c r="AV30" i="10"/>
  <c r="AN30" i="10"/>
  <c r="AQ24" i="10"/>
  <c r="AM24" i="10"/>
  <c r="AI24" i="10"/>
  <c r="AE24" i="10"/>
  <c r="W24" i="10"/>
  <c r="AW22" i="10"/>
  <c r="AS22" i="10"/>
  <c r="AK22" i="10"/>
  <c r="AC22" i="10"/>
  <c r="Y22" i="10"/>
  <c r="AT20" i="10"/>
  <c r="AP20" i="10"/>
  <c r="AD20" i="10"/>
  <c r="AX24" i="10"/>
  <c r="AT24" i="10"/>
  <c r="AP24" i="10"/>
  <c r="AL24" i="10"/>
  <c r="AD24" i="10"/>
  <c r="AR22" i="10"/>
  <c r="AJ22" i="10"/>
  <c r="AF22" i="10"/>
  <c r="AB22" i="10"/>
  <c r="X22" i="10"/>
  <c r="AW20" i="10"/>
  <c r="AK20" i="10"/>
  <c r="Y20" i="10"/>
  <c r="AW24" i="10"/>
  <c r="AS24" i="10"/>
  <c r="AK24" i="10"/>
  <c r="AC24" i="10"/>
  <c r="Y24" i="10"/>
  <c r="AQ22" i="10"/>
  <c r="AM22" i="10"/>
  <c r="AI22" i="10"/>
  <c r="AE22" i="10"/>
  <c r="W22" i="10"/>
  <c r="AR20" i="10"/>
  <c r="AF20" i="10"/>
  <c r="AB20" i="10"/>
  <c r="AR24" i="10"/>
  <c r="AJ24" i="10"/>
  <c r="AF24" i="10"/>
  <c r="AB24" i="10"/>
  <c r="X24" i="10"/>
  <c r="AX22" i="10"/>
  <c r="AT22" i="10"/>
  <c r="AP22" i="10"/>
  <c r="AL22" i="10"/>
  <c r="AD22" i="10"/>
  <c r="AM20" i="10"/>
  <c r="AI20" i="10"/>
  <c r="W20" i="10"/>
  <c r="AR30" i="10"/>
  <c r="AK30" i="10"/>
  <c r="AJ30" i="10"/>
  <c r="AB30" i="10"/>
  <c r="AH30" i="10"/>
  <c r="Y30" i="10"/>
  <c r="AP30" i="10"/>
  <c r="AG30" i="10"/>
  <c r="AX30" i="10"/>
  <c r="AO30" i="10"/>
  <c r="AW30" i="10"/>
  <c r="Z30" i="10"/>
  <c r="AW28" i="10"/>
  <c r="AS28" i="10"/>
  <c r="AK28" i="10"/>
  <c r="AC28" i="10"/>
  <c r="Y28" i="10"/>
  <c r="AV26" i="10"/>
  <c r="AN26" i="10"/>
  <c r="AJ26" i="10"/>
  <c r="AF26" i="10"/>
  <c r="AB26" i="10"/>
  <c r="AW18" i="10"/>
  <c r="AS18" i="10"/>
  <c r="AK18" i="10"/>
  <c r="X18" i="10"/>
  <c r="AB18" i="10"/>
  <c r="AR28" i="10"/>
  <c r="AJ28" i="10"/>
  <c r="AF28" i="10"/>
  <c r="AB28" i="10"/>
  <c r="X28" i="10"/>
  <c r="AU26" i="10"/>
  <c r="AQ26" i="10"/>
  <c r="AM26" i="10"/>
  <c r="AI26" i="10"/>
  <c r="AA26" i="10"/>
  <c r="AR18" i="10"/>
  <c r="AJ18" i="10"/>
  <c r="AF18" i="10"/>
  <c r="Y18" i="10"/>
  <c r="AC18" i="10"/>
  <c r="AQ28" i="10"/>
  <c r="AM28" i="10"/>
  <c r="AI28" i="10"/>
  <c r="AE28" i="10"/>
  <c r="W28" i="10"/>
  <c r="AX26" i="10"/>
  <c r="AT26" i="10"/>
  <c r="AP26" i="10"/>
  <c r="AH26" i="10"/>
  <c r="Z26" i="10"/>
  <c r="AQ18" i="10"/>
  <c r="AM18" i="10"/>
  <c r="AI18" i="10"/>
  <c r="AE18" i="10"/>
  <c r="W18" i="10"/>
  <c r="AX28" i="10"/>
  <c r="AT28" i="10"/>
  <c r="AP28" i="10"/>
  <c r="AL28" i="10"/>
  <c r="AD28" i="10"/>
  <c r="AW26" i="10"/>
  <c r="AO26" i="10"/>
  <c r="AG26" i="10"/>
  <c r="AC26" i="10"/>
  <c r="Y26" i="10"/>
  <c r="AX18" i="10"/>
  <c r="AT18" i="10"/>
  <c r="AP18" i="10"/>
  <c r="AL18" i="10"/>
  <c r="AD18" i="10"/>
  <c r="AE30" i="10"/>
  <c r="AU30" i="10"/>
  <c r="W30" i="10"/>
  <c r="AM30" i="10"/>
  <c r="L41" i="16"/>
  <c r="AM40" i="10" l="1"/>
  <c r="AJ40" i="10"/>
  <c r="AH40" i="10"/>
  <c r="W40" i="10"/>
  <c r="T40" i="10"/>
  <c r="K45" i="10" s="1"/>
  <c r="R40" i="10"/>
  <c r="AA45" i="10" l="1"/>
  <c r="K50" i="10"/>
  <c r="BB28" i="10" l="1"/>
  <c r="BB22" i="10"/>
  <c r="BB30" i="10"/>
  <c r="BB26" i="10"/>
  <c r="BB18" i="10"/>
  <c r="AC57" i="10"/>
  <c r="BB24" i="10"/>
  <c r="BB20" i="10"/>
  <c r="AF2" i="10"/>
  <c r="AX15" i="10" l="1"/>
  <c r="AX16" i="10" s="1"/>
  <c r="AZ14" i="10"/>
  <c r="AY14" i="10"/>
  <c r="BA14" i="10"/>
  <c r="AC55" i="10"/>
  <c r="AC59" i="10" s="1"/>
  <c r="M55" i="10"/>
  <c r="M57" i="10"/>
  <c r="AC36" i="10"/>
  <c r="M36" i="10"/>
  <c r="BE8" i="10"/>
  <c r="BD18" i="10" s="1"/>
  <c r="AE15" i="10"/>
  <c r="AE16" i="10" s="1"/>
  <c r="W15" i="10"/>
  <c r="W16" i="10" s="1"/>
  <c r="AM15" i="10"/>
  <c r="AM16" i="10" s="1"/>
  <c r="AU15" i="10"/>
  <c r="AU16" i="10" s="1"/>
  <c r="AI15" i="10"/>
  <c r="AI16" i="10" s="1"/>
  <c r="AA15" i="10"/>
  <c r="AA16" i="10" s="1"/>
  <c r="AQ15" i="10"/>
  <c r="AQ16" i="10" s="1"/>
  <c r="AA50"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BD24" i="10" l="1"/>
  <c r="BD28" i="10"/>
  <c r="O57" i="10" s="1"/>
  <c r="BD30" i="10"/>
  <c r="BD26" i="10"/>
  <c r="BD20" i="10"/>
  <c r="AE57" i="10"/>
  <c r="BD22" i="10"/>
  <c r="AE55" i="10"/>
  <c r="O36" i="10"/>
  <c r="M59" i="10"/>
  <c r="U45" i="10"/>
  <c r="O55" i="10" l="1"/>
  <c r="O59" i="10" s="1"/>
  <c r="AE59" i="10"/>
  <c r="AE36" i="10"/>
  <c r="P50" i="10"/>
  <c r="U50" i="10" s="1"/>
  <c r="M40" i="10" l="1"/>
  <c r="O40" i="10"/>
  <c r="AK45" i="10" l="1"/>
  <c r="AF50" i="10" s="1"/>
  <c r="AK50" i="10" s="1"/>
  <c r="AE40" i="10"/>
  <c r="AC40" i="10"/>
</calcChain>
</file>

<file path=xl/sharedStrings.xml><?xml version="1.0" encoding="utf-8"?>
<sst xmlns="http://schemas.openxmlformats.org/spreadsheetml/2006/main" count="1419" uniqueCount="251">
  <si>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</si>
  <si>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</si>
  <si>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</si>
  <si>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</si>
  <si>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</si>
  <si>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</si>
  <si>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</si>
  <si>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</si>
  <si>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</si>
  <si>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</si>
  <si>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</si>
  <si>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</si>
  <si>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</si>
  <si>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</si>
  <si>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</si>
  <si>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</si>
  <si>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</si>
  <si>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</si>
  <si>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</si>
  <si>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</si>
  <si>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</si>
  <si>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</si>
  <si>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</si>
  <si>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</si>
  <si>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</si>
  <si>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</si>
  <si>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</si>
  <si>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</si>
  <si>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</si>
  <si>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</si>
  <si>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</si>
  <si>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</si>
  <si>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</si>
  <si>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</si>
  <si>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</si>
  <si>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</si>
  <si>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</si>
  <si>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</si>
  <si>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</si>
  <si>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</si>
  <si>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</si>
  <si>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</si>
  <si>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</si>
  <si>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</si>
  <si>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</si>
  <si>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</si>
  <si>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</si>
  <si>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</si>
  <si>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</si>
  <si>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</si>
  <si>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</si>
  <si>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</si>
  <si>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</si>
  <si>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</si>
  <si>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</si>
  <si>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</si>
  <si>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</si>
  <si>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</si>
  <si>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</si>
  <si>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</si>
  <si>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</si>
  <si>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</si>
  <si>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</si>
  <si>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</si>
  <si>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</si>
  <si>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</si>
  <si>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</si>
  <si>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</si>
  <si>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</si>
  <si>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</si>
  <si>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</si>
  <si>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</si>
  <si>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</si>
  <si>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</si>
  <si>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</si>
  <si>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</si>
  <si>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</si>
  <si>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</si>
  <si>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</si>
  <si>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</si>
  <si>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</si>
  <si>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</si>
  <si>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</si>
  <si>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</si>
  <si>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</si>
  <si>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</si>
  <si>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</si>
  <si>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</si>
  <si>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</si>
  <si>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</si>
  <si>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</si>
  <si>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</si>
  <si>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</si>
  <si>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</si>
  <si>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</si>
  <si>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</si>
  <si>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</si>
  <si>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</si>
  <si>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</si>
  <si>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</si>
  <si>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</si>
  <si>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</si>
  <si>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</si>
  <si>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</si>
  <si>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</si>
  <si>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</si>
  <si>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</si>
  <si>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</si>
  <si>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</si>
  <si>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</si>
  <si>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</si>
  <si>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</si>
  <si>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</si>
  <si>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</si>
  <si>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</si>
  <si>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</si>
  <si>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</si>
  <si>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</si>
  <si>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</si>
  <si>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</si>
  <si>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</si>
  <si>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</si>
  <si>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</si>
  <si>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</si>
  <si>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</si>
  <si>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</si>
  <si>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</si>
  <si>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</si>
  <si>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</si>
  <si>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</si>
  <si>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</si>
  <si>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</si>
  <si>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</si>
  <si>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</si>
  <si>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D美</t>
    <rPh sb="4" eb="5">
      <t>ウツク</t>
    </rPh>
    <phoneticPr fontId="2"/>
  </si>
  <si>
    <t>○○　G太</t>
    <rPh sb="4" eb="5">
      <t>タ</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</si>
  <si>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</si>
  <si>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</si>
  <si>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</si>
  <si>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</si>
  <si>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</si>
  <si>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</si>
  <si>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</si>
  <si>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</si>
  <si>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</si>
  <si>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</si>
  <si>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</si>
  <si>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</si>
  <si>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</si>
  <si>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</si>
  <si>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</si>
  <si>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</si>
  <si>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</si>
  <si>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</si>
  <si>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</si>
  <si>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</si>
  <si>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</si>
  <si>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</si>
  <si>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</si>
  <si>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</si>
  <si>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</si>
  <si>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</si>
  <si>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</si>
  <si>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</si>
  <si>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</si>
  <si>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</si>
  <si>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</si>
  <si>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</si>
  <si>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</si>
  <si>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</si>
  <si>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</si>
  <si>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</si>
  <si>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</si>
  <si>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</si>
  <si>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</si>
  <si>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</si>
  <si>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</si>
  <si>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</si>
  <si>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</si>
  <si>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</si>
  <si>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</si>
  <si>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</si>
  <si>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</si>
  <si>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</si>
  <si>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</si>
  <si>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</si>
  <si>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</si>
  <si>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</si>
  <si>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</si>
  <si>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</si>
  <si>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</si>
  <si>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</si>
  <si>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</si>
  <si>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F子</t>
    <phoneticPr fontId="2"/>
  </si>
  <si>
    <t>○○　H美</t>
    <phoneticPr fontId="2"/>
  </si>
  <si>
    <t>○○　V男</t>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</si>
  <si>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</si>
  <si>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</si>
  <si>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</si>
  <si>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</si>
  <si>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</si>
  <si>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</si>
  <si>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</si>
  <si>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</si>
  <si>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</si>
  <si>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</si>
  <si>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</si>
  <si>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</si>
  <si>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</si>
  <si>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</si>
  <si>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</si>
  <si>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</si>
  <si>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</si>
  <si>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</si>
  <si>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</si>
  <si>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</si>
  <si>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</si>
  <si>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</si>
  <si>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</si>
  <si>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</si>
  <si>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</si>
  <si>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</si>
  <si>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</si>
  <si>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</si>
  <si>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</si>
  <si>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</si>
  <si>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</si>
  <si>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</si>
  <si>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</si>
  <si>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</si>
  <si>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</si>
  <si>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</si>
  <si>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</si>
  <si>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</si>
  <si>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</si>
  <si>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</si>
  <si>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</si>
  <si>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</si>
  <si>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</si>
  <si>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暦月</t>
  </si>
  <si>
    <t>実績</t>
  </si>
  <si>
    <t>暦月</t>
    <phoneticPr fontId="2"/>
  </si>
  <si>
    <t xml:space="preserve">【留意事項】
</t>
    <phoneticPr fontId="2"/>
  </si>
  <si>
    <t xml:space="preserve">・従業者の入力行が足りない場合は、適宜、行を追加してください。その際、計算式及びプルダウンの設定に支障をきたさないよう留意してください。
</t>
    <phoneticPr fontId="2"/>
  </si>
  <si>
    <t xml:space="preserve">・「従業者の勤務の体制及び勤務形態一覧表」（参考様式）には計算式を設定していますが、入力の補助を目的とするものですので、結果については作成者の責任にてご確認ください。
</t>
    <phoneticPr fontId="2"/>
  </si>
  <si>
    <t xml:space="preserve">・必要項目を満たしていれば、各事業所で使用するシフト表等をもって代替書類として差し支えありません。
</t>
    <phoneticPr fontId="2"/>
  </si>
  <si>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</si>
  <si>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</si>
  <si>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(9) 従業者の職種ごとの1ヶ月分の勤務時間を入力してください。（別シートの「シフト記号表」を作成し、シフト記号を選択または入力してください。）</t>
    <rPh sb="5" eb="8">
      <t>ジュウギョウシャ</t>
    </rPh>
    <rPh sb="9" eb="11">
      <t>ショクシュ</t>
    </rPh>
    <rPh sb="16" eb="17">
      <t>ゲツ</t>
    </rPh>
    <rPh sb="17" eb="18">
      <t>ブン</t>
    </rPh>
    <rPh sb="19" eb="21">
      <t>キンム</t>
    </rPh>
    <rPh sb="21" eb="23">
      <t>ジカン</t>
    </rPh>
    <rPh sb="24" eb="26">
      <t>ニュウリョク</t>
    </rPh>
    <rPh sb="34" eb="35">
      <t>ベツ</t>
    </rPh>
    <rPh sb="43" eb="45">
      <t>キゴウ</t>
    </rPh>
    <rPh sb="45" eb="46">
      <t>ヒョウ</t>
    </rPh>
    <rPh sb="48" eb="50">
      <t>サクセイ</t>
    </rPh>
    <rPh sb="55" eb="57">
      <t>キゴウ</t>
    </rPh>
    <rPh sb="58" eb="60">
      <t>センタク</t>
    </rPh>
    <rPh sb="63" eb="65">
      <t>ニュウリョク</t>
    </rPh>
    <phoneticPr fontId="2"/>
  </si>
  <si>
    <t>　(12) 他の事業所・施設との兼務がある場合は、兼務先の事業所・施設の名称及び兼務する職務の内容について記入してください。</t>
    <rPh sb="6" eb="7">
      <t>タ</t>
    </rPh>
    <rPh sb="8" eb="11">
      <t>ジギョウショ</t>
    </rPh>
    <rPh sb="12" eb="14">
      <t>シセツ</t>
    </rPh>
    <rPh sb="16" eb="18">
      <t>ケンム</t>
    </rPh>
    <rPh sb="21" eb="23">
      <t>バアイ</t>
    </rPh>
    <rPh sb="25" eb="27">
      <t>ケンム</t>
    </rPh>
    <rPh sb="27" eb="28">
      <t>サキ</t>
    </rPh>
    <rPh sb="29" eb="32">
      <t>ジギョウショ</t>
    </rPh>
    <rPh sb="33" eb="35">
      <t>シセツ</t>
    </rPh>
    <rPh sb="36" eb="38">
      <t>メイショウ</t>
    </rPh>
    <rPh sb="38" eb="39">
      <t>オヨ</t>
    </rPh>
    <rPh sb="40" eb="42">
      <t>ケンム</t>
    </rPh>
    <rPh sb="44" eb="46">
      <t>ショクム</t>
    </rPh>
    <rPh sb="47" eb="49">
      <t>ナイヨウ</t>
    </rPh>
    <rPh sb="53" eb="55">
      <t>キニュウ</t>
    </rPh>
    <phoneticPr fontId="2"/>
  </si>
  <si>
    <t>(12) 兼務状況
（兼務先/兼務する職務の内容）等
(13)勤務開始年月日</t>
    <rPh sb="5" eb="7">
      <t>ケンム</t>
    </rPh>
    <rPh sb="7" eb="9">
      <t>ジョウキョウ</t>
    </rPh>
    <rPh sb="11" eb="13">
      <t>ケンム</t>
    </rPh>
    <rPh sb="13" eb="14">
      <t>サキ</t>
    </rPh>
    <rPh sb="15" eb="17">
      <t>ケンム</t>
    </rPh>
    <rPh sb="19" eb="21">
      <t>ショクム</t>
    </rPh>
    <rPh sb="22" eb="24">
      <t>ナイヨウ</t>
    </rPh>
    <rPh sb="25" eb="26">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</si>
</sst>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8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34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1" xfId="0" applyFill="1" applyBorder="1" applyAlignment="1">
      <alignment horizontal="center" vertical="center"/>
    </xf>
    <xf numFmtId="0" fontId="13" fillId="3" borderId="48" xfId="0" applyFont="1" applyFill="1" applyBorder="1" applyAlignment="1">
      <alignment horizontal="center" vertical="center"/>
    </xf>
    <xf numFmtId="0" fontId="14" fillId="3" borderId="10" xfId="0" applyFont="1" applyFill="1" applyBorder="1" applyAlignment="1">
      <alignment vertical="center" shrinkToFit="1"/>
    </xf>
    <xf numFmtId="0" fontId="14"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5"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7" fillId="3" borderId="48"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1" xfId="0" applyFont="1" applyFill="1" applyBorder="1" applyAlignment="1" applyProtection="1">
      <alignment horizontal="center" vertical="center"/>
      <protection locked="0"/>
    </xf>
    <xf numFmtId="0" fontId="21" fillId="5" borderId="38"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68"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67"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shrinkToFit="1"/>
      <protection locked="0"/>
    </xf>
    <xf numFmtId="0" fontId="8" fillId="2" borderId="64" xfId="0" applyFont="1" applyFill="1" applyBorder="1" applyAlignment="1" applyProtection="1">
      <alignment horizontal="center" vertical="center" shrinkToFit="1"/>
      <protection locked="0"/>
    </xf>
    <xf numFmtId="0" fontId="8" fillId="2" borderId="63" xfId="0" applyFont="1" applyFill="1" applyBorder="1" applyAlignment="1" applyProtection="1">
      <alignment horizontal="center" vertical="center" shrinkToFit="1"/>
      <protection locked="0"/>
    </xf>
    <xf numFmtId="0" fontId="8" fillId="2" borderId="66"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6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2"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0"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7" xfId="0" applyNumberFormat="1" applyFont="1" applyBorder="1" applyAlignment="1">
      <alignment horizontal="center" vertical="center" shrinkToFit="1"/>
    </xf>
    <xf numFmtId="180" fontId="8" fillId="0" borderId="43"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0" fontId="5" fillId="0" borderId="5" xfId="0" applyFont="1" applyBorder="1" applyAlignment="1">
      <alignment vertical="center"/>
    </xf>
    <xf numFmtId="0" fontId="5" fillId="0" borderId="80" xfId="0" applyFont="1" applyBorder="1" applyAlignment="1">
      <alignment vertical="center"/>
    </xf>
    <xf numFmtId="0" fontId="5" fillId="0" borderId="6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0" xfId="0" applyFont="1" applyFill="1" applyBorder="1">
      <alignment vertical="center"/>
    </xf>
    <xf numFmtId="0" fontId="17" fillId="3" borderId="16" xfId="0" applyFont="1" applyFill="1" applyBorder="1">
      <alignment vertical="center"/>
    </xf>
    <xf numFmtId="0" fontId="14"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4" fillId="3" borderId="82" xfId="0" applyFont="1" applyFill="1" applyBorder="1" applyAlignment="1">
      <alignment horizontal="center" vertical="center"/>
    </xf>
    <xf numFmtId="0" fontId="14" fillId="3" borderId="22" xfId="0" applyFont="1" applyFill="1" applyBorder="1" applyAlignment="1">
      <alignment vertical="center" shrinkToFit="1"/>
    </xf>
    <xf numFmtId="0" fontId="14" fillId="3" borderId="21" xfId="0" applyFont="1" applyFill="1" applyBorder="1" applyAlignment="1">
      <alignment vertical="center" shrinkToFit="1"/>
    </xf>
    <xf numFmtId="0" fontId="14" fillId="3" borderId="21" xfId="0" applyFont="1" applyFill="1" applyBorder="1">
      <alignment vertical="center"/>
    </xf>
    <xf numFmtId="0" fontId="13" fillId="3" borderId="83" xfId="0" applyFont="1" applyFill="1" applyBorder="1" applyAlignment="1">
      <alignment horizontal="center" vertical="center"/>
    </xf>
    <xf numFmtId="0" fontId="0" fillId="3" borderId="48" xfId="0" applyFill="1" applyBorder="1" applyAlignment="1">
      <alignment horizontal="center" vertical="center"/>
    </xf>
    <xf numFmtId="0" fontId="14" fillId="3" borderId="21" xfId="0" applyFont="1" applyFill="1" applyBorder="1" applyAlignment="1">
      <alignment horizontal="left" vertical="center"/>
    </xf>
    <xf numFmtId="0" fontId="14"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49" xfId="0" applyFill="1" applyBorder="1" applyAlignment="1">
      <alignment horizontal="center" vertical="center"/>
    </xf>
    <xf numFmtId="0" fontId="14" fillId="3" borderId="9" xfId="0" applyFont="1" applyFill="1" applyBorder="1" applyAlignment="1">
      <alignment vertical="center" shrinkToFit="1"/>
    </xf>
    <xf numFmtId="0" fontId="14"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5" fillId="3" borderId="0" xfId="0" applyFont="1" applyFill="1" applyAlignment="1">
      <alignment vertical="center" textRotation="9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8" fillId="0" borderId="59" xfId="0" applyFont="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wrapTex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1" fontId="8" fillId="0" borderId="78" xfId="0" applyNumberFormat="1" applyFont="1" applyBorder="1" applyAlignment="1">
      <alignment horizontal="center" vertical="center" wrapText="1"/>
    </xf>
    <xf numFmtId="1" fontId="8" fillId="0" borderId="77"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180" fontId="8" fillId="0" borderId="71" xfId="0" applyNumberFormat="1" applyFont="1" applyBorder="1" applyAlignment="1">
      <alignment horizontal="center" vertical="center" wrapText="1"/>
    </xf>
    <xf numFmtId="180" fontId="8" fillId="0" borderId="61" xfId="0" applyNumberFormat="1" applyFont="1" applyBorder="1" applyAlignment="1">
      <alignment horizontal="center" vertical="center" wrapText="1"/>
    </xf>
    <xf numFmtId="180" fontId="8" fillId="0" borderId="72" xfId="0" applyNumberFormat="1" applyFont="1" applyBorder="1" applyAlignment="1">
      <alignment horizontal="center" vertical="center" wrapText="1"/>
    </xf>
    <xf numFmtId="0" fontId="8" fillId="0" borderId="58" xfId="0" applyFont="1" applyBorder="1" applyAlignment="1">
      <alignment horizontal="center" vertical="center"/>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wrapText="1"/>
      <protection locked="0"/>
    </xf>
    <xf numFmtId="180" fontId="8" fillId="0" borderId="69" xfId="0" applyNumberFormat="1" applyFont="1" applyBorder="1" applyAlignment="1">
      <alignment horizontal="center" vertical="center" wrapText="1"/>
    </xf>
    <xf numFmtId="180" fontId="8" fillId="0" borderId="60"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81" xfId="0" applyFont="1" applyFill="1" applyBorder="1" applyAlignment="1" applyProtection="1">
      <alignment horizontal="center" vertical="center" shrinkToFit="1"/>
      <protection locked="0"/>
    </xf>
    <xf numFmtId="0" fontId="8" fillId="5" borderId="65"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1" fontId="8" fillId="0" borderId="75" xfId="0" applyNumberFormat="1" applyFont="1" applyBorder="1" applyAlignment="1">
      <alignment horizontal="center" vertical="center" wrapText="1"/>
    </xf>
    <xf numFmtId="1" fontId="8" fillId="0" borderId="74"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2" xfId="0" applyFill="1" applyBorder="1" applyAlignment="1">
      <alignment horizontal="center" vertical="center"/>
    </xf>
    <xf numFmtId="0" fontId="0" fillId="3" borderId="53" xfId="0" applyFill="1" applyBorder="1" applyAlignment="1">
      <alignment horizontal="center" vertical="center"/>
    </xf>
    <xf numFmtId="0" fontId="0" fillId="3" borderId="54" xfId="0" applyFill="1" applyBorder="1" applyAlignment="1">
      <alignment horizontal="center" vertical="center"/>
    </xf>
    <xf numFmtId="14" fontId="8" fillId="5" borderId="72" xfId="0" applyNumberFormat="1" applyFont="1" applyFill="1" applyBorder="1" applyAlignment="1" applyProtection="1">
      <alignment horizontal="right" vertical="center" wrapText="1"/>
      <protection locked="0"/>
    </xf>
    <xf numFmtId="0" fontId="8" fillId="5" borderId="50" xfId="0" applyFont="1" applyFill="1" applyBorder="1" applyAlignment="1" applyProtection="1">
      <alignment horizontal="right" vertical="center" wrapText="1"/>
      <protection locked="0"/>
    </xf>
    <xf numFmtId="0" fontId="8" fillId="5" borderId="61" xfId="0" applyFont="1" applyFill="1" applyBorder="1" applyAlignment="1" applyProtection="1">
      <alignment horizontal="right" vertical="center" wrapText="1"/>
      <protection locked="0"/>
    </xf>
  </cellXfs>
  <cellStyles count="2">
    <cellStyle name="桁区切り" xfId="1" builtinId="6"/>
    <cellStyle name="標準" xfId="0" builtinId="0"/>
  </cellStyles>
  <dxfs count="29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571500</xdr:colOff>
      <xdr:row>2</xdr:row>
      <xdr:rowOff>66675</xdr:rowOff>
    </xdr:from>
    <xdr:to>
      <xdr:col>3</xdr:col>
      <xdr:colOff>647700</xdr:colOff>
      <xdr:row>3</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10"/>
  <sheetViews>
    <sheetView showGridLines="0" tabSelected="1" view="pageBreakPreview" zoomScale="60" zoomScaleNormal="55" workbookViewId="0">
      <selection activeCell="C3" sqref="C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238</v>
      </c>
      <c r="D1" s="5"/>
      <c r="E1" s="5"/>
      <c r="F1" s="5"/>
      <c r="G1" s="5"/>
      <c r="H1" s="5"/>
      <c r="I1" s="5"/>
      <c r="J1" s="5"/>
      <c r="M1" s="7" t="s">
        <v>0</v>
      </c>
      <c r="P1" s="5"/>
      <c r="Q1" s="5"/>
      <c r="R1" s="5"/>
      <c r="S1" s="5"/>
      <c r="T1" s="5"/>
      <c r="U1" s="5"/>
      <c r="V1" s="5"/>
      <c r="W1" s="5"/>
      <c r="AS1" s="9" t="s">
        <v>30</v>
      </c>
      <c r="AT1" s="301" t="s">
        <v>197</v>
      </c>
      <c r="AU1" s="302"/>
      <c r="AV1" s="302"/>
      <c r="AW1" s="302"/>
      <c r="AX1" s="302"/>
      <c r="AY1" s="302"/>
      <c r="AZ1" s="302"/>
      <c r="BA1" s="302"/>
      <c r="BB1" s="302"/>
      <c r="BC1" s="302"/>
      <c r="BD1" s="302"/>
      <c r="BE1" s="302"/>
      <c r="BF1" s="302"/>
      <c r="BG1" s="302"/>
      <c r="BH1" s="302"/>
      <c r="BI1" s="302"/>
      <c r="BJ1" s="9" t="s">
        <v>2</v>
      </c>
    </row>
    <row r="2" spans="2:67" s="8" customFormat="1" ht="20.25" customHeight="1" x14ac:dyDescent="0.4">
      <c r="J2" s="7"/>
      <c r="M2" s="7"/>
      <c r="N2" s="7"/>
      <c r="P2" s="9"/>
      <c r="Q2" s="9"/>
      <c r="R2" s="9"/>
      <c r="S2" s="9"/>
      <c r="T2" s="9"/>
      <c r="U2" s="9"/>
      <c r="V2" s="9"/>
      <c r="W2" s="9"/>
      <c r="AB2" s="124" t="s">
        <v>27</v>
      </c>
      <c r="AC2" s="303">
        <v>6</v>
      </c>
      <c r="AD2" s="303"/>
      <c r="AE2" s="124" t="s">
        <v>28</v>
      </c>
      <c r="AF2" s="304">
        <f>IF(AC2=0,"",YEAR(DATE(2018+AC2,1,1)))</f>
        <v>2024</v>
      </c>
      <c r="AG2" s="304"/>
      <c r="AH2" s="125" t="s">
        <v>29</v>
      </c>
      <c r="AI2" s="125" t="s">
        <v>1</v>
      </c>
      <c r="AJ2" s="303">
        <v>4</v>
      </c>
      <c r="AK2" s="303"/>
      <c r="AL2" s="125" t="s">
        <v>24</v>
      </c>
      <c r="AS2" s="9" t="s">
        <v>31</v>
      </c>
      <c r="AT2" s="303" t="s">
        <v>137</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5" t="s">
        <v>241</v>
      </c>
      <c r="BF3" s="306"/>
      <c r="BG3" s="306"/>
      <c r="BH3" s="307"/>
      <c r="BI3" s="9"/>
    </row>
    <row r="4" spans="2:67" s="8" customFormat="1" ht="20.25" customHeight="1" x14ac:dyDescent="0.4">
      <c r="B4" s="29"/>
      <c r="C4" s="29"/>
      <c r="D4" s="29"/>
      <c r="E4" s="29"/>
      <c r="F4" s="29"/>
      <c r="G4" s="29"/>
      <c r="H4" s="29"/>
      <c r="I4" s="29"/>
      <c r="J4" s="149"/>
      <c r="K4" s="29"/>
      <c r="L4" s="29"/>
      <c r="M4" s="149"/>
      <c r="N4" s="29"/>
      <c r="O4" s="150"/>
      <c r="P4" s="150"/>
      <c r="Q4" s="150"/>
      <c r="R4" s="150"/>
      <c r="S4" s="150"/>
      <c r="T4" s="150"/>
      <c r="U4" s="150"/>
      <c r="V4" s="29"/>
      <c r="W4" s="29"/>
      <c r="X4" s="29"/>
      <c r="Y4" s="29"/>
      <c r="Z4" s="29"/>
      <c r="AA4" s="29"/>
      <c r="AB4" s="29"/>
      <c r="AC4" s="151"/>
      <c r="AD4" s="151"/>
      <c r="AE4" s="152"/>
      <c r="AF4" s="153"/>
      <c r="AG4" s="152"/>
      <c r="AH4" s="29"/>
      <c r="AI4" s="29"/>
      <c r="AJ4" s="29"/>
      <c r="AK4" s="29"/>
      <c r="AL4" s="29"/>
      <c r="AM4" s="29"/>
      <c r="AN4" s="29"/>
      <c r="AO4" s="29"/>
      <c r="AP4" s="29"/>
      <c r="AQ4" s="29"/>
      <c r="AR4" s="29"/>
      <c r="BD4" s="18" t="s">
        <v>162</v>
      </c>
      <c r="BE4" s="305" t="s">
        <v>240</v>
      </c>
      <c r="BF4" s="306"/>
      <c r="BG4" s="306"/>
      <c r="BH4" s="307"/>
      <c r="BI4" s="9"/>
    </row>
    <row r="5" spans="2:67" s="8" customFormat="1" ht="9" customHeight="1" x14ac:dyDescent="0.4">
      <c r="B5" s="29"/>
      <c r="C5" s="29"/>
      <c r="D5" s="29"/>
      <c r="E5" s="29"/>
      <c r="F5" s="29"/>
      <c r="G5" s="29"/>
      <c r="H5" s="29"/>
      <c r="I5" s="29"/>
      <c r="J5" s="149"/>
      <c r="K5" s="29"/>
      <c r="L5" s="29"/>
      <c r="M5" s="149"/>
      <c r="N5" s="29"/>
      <c r="O5" s="150"/>
      <c r="P5" s="150"/>
      <c r="Q5" s="150"/>
      <c r="R5" s="150"/>
      <c r="S5" s="150"/>
      <c r="T5" s="150"/>
      <c r="U5" s="150"/>
      <c r="V5" s="29"/>
      <c r="W5" s="29"/>
      <c r="X5" s="29"/>
      <c r="Y5" s="29"/>
      <c r="Z5" s="29"/>
      <c r="AA5" s="29"/>
      <c r="AB5" s="29"/>
      <c r="AC5" s="154"/>
      <c r="AD5" s="154"/>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173</v>
      </c>
      <c r="AP6" s="27"/>
      <c r="AQ6" s="27"/>
      <c r="AR6" s="27"/>
      <c r="AS6" s="6"/>
      <c r="AT6" s="6"/>
      <c r="AU6" s="6"/>
      <c r="AW6" s="35"/>
      <c r="AX6" s="35"/>
      <c r="AY6" s="2"/>
      <c r="AZ6" s="6"/>
      <c r="BA6" s="328">
        <v>40</v>
      </c>
      <c r="BB6" s="329"/>
      <c r="BC6" s="2" t="s">
        <v>22</v>
      </c>
      <c r="BD6" s="6"/>
      <c r="BE6" s="328">
        <v>160</v>
      </c>
      <c r="BF6" s="329"/>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30">
        <f>DAY(EOMONTH(DATE(AF2,AJ2,1),0))</f>
        <v>30</v>
      </c>
      <c r="BF8" s="331"/>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215</v>
      </c>
      <c r="AP10" s="33"/>
      <c r="AQ10" s="27"/>
      <c r="AR10" s="199" t="s">
        <v>213</v>
      </c>
      <c r="AS10" s="27"/>
      <c r="AT10" s="27"/>
      <c r="AU10" s="31"/>
      <c r="AV10" s="197"/>
      <c r="AW10" s="27"/>
      <c r="AX10" s="198"/>
      <c r="AY10" s="198"/>
      <c r="AZ10" s="200" t="s">
        <v>217</v>
      </c>
      <c r="BA10" s="328"/>
      <c r="BB10" s="329"/>
      <c r="BC10" s="2" t="s">
        <v>214</v>
      </c>
      <c r="BD10" s="200" t="s">
        <v>216</v>
      </c>
      <c r="BE10" s="328"/>
      <c r="BF10" s="329"/>
      <c r="BG10" s="2" t="s">
        <v>214</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64" t="s">
        <v>20</v>
      </c>
      <c r="C12" s="267" t="s">
        <v>218</v>
      </c>
      <c r="D12" s="268"/>
      <c r="E12" s="177"/>
      <c r="F12" s="174"/>
      <c r="G12" s="177"/>
      <c r="H12" s="174"/>
      <c r="I12" s="273" t="s">
        <v>219</v>
      </c>
      <c r="J12" s="274"/>
      <c r="K12" s="279" t="s">
        <v>220</v>
      </c>
      <c r="L12" s="280"/>
      <c r="M12" s="280"/>
      <c r="N12" s="268"/>
      <c r="O12" s="279" t="s">
        <v>221</v>
      </c>
      <c r="P12" s="280"/>
      <c r="Q12" s="280"/>
      <c r="R12" s="280"/>
      <c r="S12" s="268"/>
      <c r="T12" s="161"/>
      <c r="U12" s="161"/>
      <c r="V12" s="162"/>
      <c r="W12" s="308" t="s">
        <v>222</v>
      </c>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10" t="str">
        <f>IF(BE3="４週","(10)1～4週目の勤務時間数合計","(10)1か月の勤務時間数　合計")</f>
        <v>(10)1か月の勤務時間数　合計</v>
      </c>
      <c r="BC12" s="311"/>
      <c r="BD12" s="316" t="s">
        <v>223</v>
      </c>
      <c r="BE12" s="317"/>
      <c r="BF12" s="267" t="s">
        <v>250</v>
      </c>
      <c r="BG12" s="280"/>
      <c r="BH12" s="280"/>
      <c r="BI12" s="280"/>
      <c r="BJ12" s="322"/>
    </row>
    <row r="13" spans="2:67" ht="20.25" customHeight="1" x14ac:dyDescent="0.4">
      <c r="B13" s="265"/>
      <c r="C13" s="269"/>
      <c r="D13" s="270"/>
      <c r="E13" s="178"/>
      <c r="F13" s="175"/>
      <c r="G13" s="178"/>
      <c r="H13" s="175"/>
      <c r="I13" s="275"/>
      <c r="J13" s="276"/>
      <c r="K13" s="281"/>
      <c r="L13" s="282"/>
      <c r="M13" s="282"/>
      <c r="N13" s="270"/>
      <c r="O13" s="281"/>
      <c r="P13" s="282"/>
      <c r="Q13" s="282"/>
      <c r="R13" s="282"/>
      <c r="S13" s="270"/>
      <c r="T13" s="163"/>
      <c r="U13" s="163"/>
      <c r="V13" s="164"/>
      <c r="W13" s="325" t="s">
        <v>11</v>
      </c>
      <c r="X13" s="325"/>
      <c r="Y13" s="325"/>
      <c r="Z13" s="325"/>
      <c r="AA13" s="325"/>
      <c r="AB13" s="325"/>
      <c r="AC13" s="326"/>
      <c r="AD13" s="327" t="s">
        <v>12</v>
      </c>
      <c r="AE13" s="325"/>
      <c r="AF13" s="325"/>
      <c r="AG13" s="325"/>
      <c r="AH13" s="325"/>
      <c r="AI13" s="325"/>
      <c r="AJ13" s="326"/>
      <c r="AK13" s="327" t="s">
        <v>13</v>
      </c>
      <c r="AL13" s="325"/>
      <c r="AM13" s="325"/>
      <c r="AN13" s="325"/>
      <c r="AO13" s="325"/>
      <c r="AP13" s="325"/>
      <c r="AQ13" s="326"/>
      <c r="AR13" s="327" t="s">
        <v>14</v>
      </c>
      <c r="AS13" s="325"/>
      <c r="AT13" s="325"/>
      <c r="AU13" s="325"/>
      <c r="AV13" s="325"/>
      <c r="AW13" s="325"/>
      <c r="AX13" s="326"/>
      <c r="AY13" s="327" t="s">
        <v>15</v>
      </c>
      <c r="AZ13" s="325"/>
      <c r="BA13" s="325"/>
      <c r="BB13" s="312"/>
      <c r="BC13" s="313"/>
      <c r="BD13" s="318"/>
      <c r="BE13" s="319"/>
      <c r="BF13" s="269"/>
      <c r="BG13" s="282"/>
      <c r="BH13" s="282"/>
      <c r="BI13" s="282"/>
      <c r="BJ13" s="323"/>
    </row>
    <row r="14" spans="2:67" ht="20.25" customHeight="1" x14ac:dyDescent="0.4">
      <c r="B14" s="265"/>
      <c r="C14" s="269"/>
      <c r="D14" s="270"/>
      <c r="E14" s="178"/>
      <c r="F14" s="175"/>
      <c r="G14" s="178"/>
      <c r="H14" s="175"/>
      <c r="I14" s="275"/>
      <c r="J14" s="276"/>
      <c r="K14" s="281"/>
      <c r="L14" s="282"/>
      <c r="M14" s="282"/>
      <c r="N14" s="270"/>
      <c r="O14" s="281"/>
      <c r="P14" s="282"/>
      <c r="Q14" s="282"/>
      <c r="R14" s="282"/>
      <c r="S14" s="270"/>
      <c r="T14" s="163"/>
      <c r="U14" s="163"/>
      <c r="V14" s="164"/>
      <c r="W14" s="132">
        <v>1</v>
      </c>
      <c r="X14" s="133">
        <v>2</v>
      </c>
      <c r="Y14" s="133">
        <v>3</v>
      </c>
      <c r="Z14" s="133">
        <v>4</v>
      </c>
      <c r="AA14" s="133">
        <v>5</v>
      </c>
      <c r="AB14" s="133">
        <v>6</v>
      </c>
      <c r="AC14" s="134">
        <v>7</v>
      </c>
      <c r="AD14" s="135">
        <v>8</v>
      </c>
      <c r="AE14" s="133">
        <v>9</v>
      </c>
      <c r="AF14" s="133">
        <v>10</v>
      </c>
      <c r="AG14" s="133">
        <v>11</v>
      </c>
      <c r="AH14" s="133">
        <v>12</v>
      </c>
      <c r="AI14" s="133">
        <v>13</v>
      </c>
      <c r="AJ14" s="134">
        <v>14</v>
      </c>
      <c r="AK14" s="132">
        <v>15</v>
      </c>
      <c r="AL14" s="133">
        <v>16</v>
      </c>
      <c r="AM14" s="133">
        <v>17</v>
      </c>
      <c r="AN14" s="133">
        <v>18</v>
      </c>
      <c r="AO14" s="133">
        <v>19</v>
      </c>
      <c r="AP14" s="133">
        <v>20</v>
      </c>
      <c r="AQ14" s="134">
        <v>21</v>
      </c>
      <c r="AR14" s="135">
        <v>22</v>
      </c>
      <c r="AS14" s="133">
        <v>23</v>
      </c>
      <c r="AT14" s="133">
        <v>24</v>
      </c>
      <c r="AU14" s="133">
        <v>25</v>
      </c>
      <c r="AV14" s="133">
        <v>26</v>
      </c>
      <c r="AW14" s="133">
        <v>27</v>
      </c>
      <c r="AX14" s="134">
        <v>28</v>
      </c>
      <c r="AY14" s="136">
        <f>IF($BE$3="暦月",IF(DAY(DATE($AF$2,$AJ$2,29))=29,29,""),"")</f>
        <v>29</v>
      </c>
      <c r="AZ14" s="181">
        <f>IF($BE$3="暦月",IF(DAY(DATE($AF$2,$AJ$2,30))=30,30,""),"")</f>
        <v>30</v>
      </c>
      <c r="BA14" s="137" t="str">
        <f>IF($BE$3="暦月",IF(DAY(DATE($AF$2,$AJ$2,31))=31,31,""),"")</f>
        <v/>
      </c>
      <c r="BB14" s="312"/>
      <c r="BC14" s="313"/>
      <c r="BD14" s="318"/>
      <c r="BE14" s="319"/>
      <c r="BF14" s="269"/>
      <c r="BG14" s="282"/>
      <c r="BH14" s="282"/>
      <c r="BI14" s="282"/>
      <c r="BJ14" s="323"/>
    </row>
    <row r="15" spans="2:67" ht="20.25" hidden="1" customHeight="1" x14ac:dyDescent="0.4">
      <c r="B15" s="265"/>
      <c r="C15" s="269"/>
      <c r="D15" s="270"/>
      <c r="E15" s="178"/>
      <c r="F15" s="175"/>
      <c r="G15" s="178"/>
      <c r="H15" s="175"/>
      <c r="I15" s="275"/>
      <c r="J15" s="276"/>
      <c r="K15" s="281"/>
      <c r="L15" s="282"/>
      <c r="M15" s="282"/>
      <c r="N15" s="270"/>
      <c r="O15" s="281"/>
      <c r="P15" s="282"/>
      <c r="Q15" s="282"/>
      <c r="R15" s="282"/>
      <c r="S15" s="270"/>
      <c r="T15" s="163"/>
      <c r="U15" s="163"/>
      <c r="V15" s="164"/>
      <c r="W15" s="132">
        <f>WEEKDAY(DATE($AF$2,$AJ$2,1))</f>
        <v>2</v>
      </c>
      <c r="X15" s="133">
        <f>WEEKDAY(DATE($AF$2,$AJ$2,2))</f>
        <v>3</v>
      </c>
      <c r="Y15" s="133">
        <f>WEEKDAY(DATE($AF$2,$AJ$2,3))</f>
        <v>4</v>
      </c>
      <c r="Z15" s="133">
        <f>WEEKDAY(DATE($AF$2,$AJ$2,4))</f>
        <v>5</v>
      </c>
      <c r="AA15" s="133">
        <f>WEEKDAY(DATE($AF$2,$AJ$2,5))</f>
        <v>6</v>
      </c>
      <c r="AB15" s="133">
        <f>WEEKDAY(DATE($AF$2,$AJ$2,6))</f>
        <v>7</v>
      </c>
      <c r="AC15" s="134">
        <f>WEEKDAY(DATE($AF$2,$AJ$2,7))</f>
        <v>1</v>
      </c>
      <c r="AD15" s="135">
        <f>WEEKDAY(DATE($AF$2,$AJ$2,8))</f>
        <v>2</v>
      </c>
      <c r="AE15" s="133">
        <f>WEEKDAY(DATE($AF$2,$AJ$2,9))</f>
        <v>3</v>
      </c>
      <c r="AF15" s="133">
        <f>WEEKDAY(DATE($AF$2,$AJ$2,10))</f>
        <v>4</v>
      </c>
      <c r="AG15" s="133">
        <f>WEEKDAY(DATE($AF$2,$AJ$2,11))</f>
        <v>5</v>
      </c>
      <c r="AH15" s="133">
        <f>WEEKDAY(DATE($AF$2,$AJ$2,12))</f>
        <v>6</v>
      </c>
      <c r="AI15" s="133">
        <f>WEEKDAY(DATE($AF$2,$AJ$2,13))</f>
        <v>7</v>
      </c>
      <c r="AJ15" s="134">
        <f>WEEKDAY(DATE($AF$2,$AJ$2,14))</f>
        <v>1</v>
      </c>
      <c r="AK15" s="135">
        <f>WEEKDAY(DATE($AF$2,$AJ$2,15))</f>
        <v>2</v>
      </c>
      <c r="AL15" s="133">
        <f>WEEKDAY(DATE($AF$2,$AJ$2,16))</f>
        <v>3</v>
      </c>
      <c r="AM15" s="133">
        <f>WEEKDAY(DATE($AF$2,$AJ$2,17))</f>
        <v>4</v>
      </c>
      <c r="AN15" s="133">
        <f>WEEKDAY(DATE($AF$2,$AJ$2,18))</f>
        <v>5</v>
      </c>
      <c r="AO15" s="133">
        <f>WEEKDAY(DATE($AF$2,$AJ$2,19))</f>
        <v>6</v>
      </c>
      <c r="AP15" s="133">
        <f>WEEKDAY(DATE($AF$2,$AJ$2,20))</f>
        <v>7</v>
      </c>
      <c r="AQ15" s="134">
        <f>WEEKDAY(DATE($AF$2,$AJ$2,21))</f>
        <v>1</v>
      </c>
      <c r="AR15" s="135">
        <f>WEEKDAY(DATE($AF$2,$AJ$2,22))</f>
        <v>2</v>
      </c>
      <c r="AS15" s="133">
        <f>WEEKDAY(DATE($AF$2,$AJ$2,23))</f>
        <v>3</v>
      </c>
      <c r="AT15" s="133">
        <f>WEEKDAY(DATE($AF$2,$AJ$2,24))</f>
        <v>4</v>
      </c>
      <c r="AU15" s="133">
        <f>WEEKDAY(DATE($AF$2,$AJ$2,25))</f>
        <v>5</v>
      </c>
      <c r="AV15" s="133">
        <f>WEEKDAY(DATE($AF$2,$AJ$2,26))</f>
        <v>6</v>
      </c>
      <c r="AW15" s="133">
        <f>WEEKDAY(DATE($AF$2,$AJ$2,27))</f>
        <v>7</v>
      </c>
      <c r="AX15" s="134">
        <f>WEEKDAY(DATE($AF$2,$AJ$2,28))</f>
        <v>1</v>
      </c>
      <c r="AY15" s="135">
        <f>IF(AY14=29,WEEKDAY(DATE($AF$2,$AJ$2,29)),0)</f>
        <v>2</v>
      </c>
      <c r="AZ15" s="133">
        <f>IF(AZ14=30,WEEKDAY(DATE($AF$2,$AJ$2,30)),0)</f>
        <v>3</v>
      </c>
      <c r="BA15" s="134">
        <f>IF(BA14=31,WEEKDAY(DATE($AF$2,$AJ$2,31)),0)</f>
        <v>0</v>
      </c>
      <c r="BB15" s="312"/>
      <c r="BC15" s="313"/>
      <c r="BD15" s="318"/>
      <c r="BE15" s="319"/>
      <c r="BF15" s="269"/>
      <c r="BG15" s="282"/>
      <c r="BH15" s="282"/>
      <c r="BI15" s="282"/>
      <c r="BJ15" s="323"/>
    </row>
    <row r="16" spans="2:67" ht="20.25" customHeight="1" thickBot="1" x14ac:dyDescent="0.45">
      <c r="B16" s="266"/>
      <c r="C16" s="271"/>
      <c r="D16" s="272"/>
      <c r="E16" s="179"/>
      <c r="F16" s="176"/>
      <c r="G16" s="179"/>
      <c r="H16" s="176"/>
      <c r="I16" s="277"/>
      <c r="J16" s="278"/>
      <c r="K16" s="283"/>
      <c r="L16" s="284"/>
      <c r="M16" s="284"/>
      <c r="N16" s="272"/>
      <c r="O16" s="283"/>
      <c r="P16" s="284"/>
      <c r="Q16" s="284"/>
      <c r="R16" s="284"/>
      <c r="S16" s="272"/>
      <c r="T16" s="165"/>
      <c r="U16" s="165"/>
      <c r="V16" s="166"/>
      <c r="W16" s="138" t="str">
        <f>IF(W15=1,"日",IF(W15=2,"月",IF(W15=3,"火",IF(W15=4,"水",IF(W15=5,"木",IF(W15=6,"金","土"))))))</f>
        <v>月</v>
      </c>
      <c r="X16" s="139" t="str">
        <f t="shared" ref="X16:AX16" si="0">IF(X15=1,"日",IF(X15=2,"月",IF(X15=3,"火",IF(X15=4,"水",IF(X15=5,"木",IF(X15=6,"金","土"))))))</f>
        <v>火</v>
      </c>
      <c r="Y16" s="139" t="str">
        <f t="shared" si="0"/>
        <v>水</v>
      </c>
      <c r="Z16" s="139" t="str">
        <f t="shared" si="0"/>
        <v>木</v>
      </c>
      <c r="AA16" s="139" t="str">
        <f t="shared" si="0"/>
        <v>金</v>
      </c>
      <c r="AB16" s="139" t="str">
        <f t="shared" si="0"/>
        <v>土</v>
      </c>
      <c r="AC16" s="140" t="str">
        <f t="shared" si="0"/>
        <v>日</v>
      </c>
      <c r="AD16" s="141" t="str">
        <f>IF(AD15=1,"日",IF(AD15=2,"月",IF(AD15=3,"火",IF(AD15=4,"水",IF(AD15=5,"木",IF(AD15=6,"金","土"))))))</f>
        <v>月</v>
      </c>
      <c r="AE16" s="139" t="str">
        <f t="shared" si="0"/>
        <v>火</v>
      </c>
      <c r="AF16" s="139" t="str">
        <f t="shared" si="0"/>
        <v>水</v>
      </c>
      <c r="AG16" s="139" t="str">
        <f t="shared" si="0"/>
        <v>木</v>
      </c>
      <c r="AH16" s="139" t="str">
        <f t="shared" si="0"/>
        <v>金</v>
      </c>
      <c r="AI16" s="139" t="str">
        <f t="shared" si="0"/>
        <v>土</v>
      </c>
      <c r="AJ16" s="140" t="str">
        <f t="shared" si="0"/>
        <v>日</v>
      </c>
      <c r="AK16" s="141" t="str">
        <f>IF(AK15=1,"日",IF(AK15=2,"月",IF(AK15=3,"火",IF(AK15=4,"水",IF(AK15=5,"木",IF(AK15=6,"金","土"))))))</f>
        <v>月</v>
      </c>
      <c r="AL16" s="139" t="str">
        <f t="shared" si="0"/>
        <v>火</v>
      </c>
      <c r="AM16" s="139" t="str">
        <f t="shared" si="0"/>
        <v>水</v>
      </c>
      <c r="AN16" s="139" t="str">
        <f t="shared" si="0"/>
        <v>木</v>
      </c>
      <c r="AO16" s="139" t="str">
        <f t="shared" si="0"/>
        <v>金</v>
      </c>
      <c r="AP16" s="139" t="str">
        <f t="shared" si="0"/>
        <v>土</v>
      </c>
      <c r="AQ16" s="140" t="str">
        <f t="shared" si="0"/>
        <v>日</v>
      </c>
      <c r="AR16" s="141" t="str">
        <f>IF(AR15=1,"日",IF(AR15=2,"月",IF(AR15=3,"火",IF(AR15=4,"水",IF(AR15=5,"木",IF(AR15=6,"金","土"))))))</f>
        <v>月</v>
      </c>
      <c r="AS16" s="139" t="str">
        <f t="shared" si="0"/>
        <v>火</v>
      </c>
      <c r="AT16" s="139" t="str">
        <f t="shared" si="0"/>
        <v>水</v>
      </c>
      <c r="AU16" s="139" t="str">
        <f t="shared" si="0"/>
        <v>木</v>
      </c>
      <c r="AV16" s="139" t="str">
        <f t="shared" si="0"/>
        <v>金</v>
      </c>
      <c r="AW16" s="139" t="str">
        <f t="shared" si="0"/>
        <v>土</v>
      </c>
      <c r="AX16" s="140" t="str">
        <f t="shared" si="0"/>
        <v>日</v>
      </c>
      <c r="AY16" s="139" t="str">
        <f>IF(AY15=1,"日",IF(AY15=2,"月",IF(AY15=3,"火",IF(AY15=4,"水",IF(AY15=5,"木",IF(AY15=6,"金",IF(AY15=0,"","土")))))))</f>
        <v>月</v>
      </c>
      <c r="AZ16" s="139" t="str">
        <f>IF(AZ15=1,"日",IF(AZ15=2,"月",IF(AZ15=3,"火",IF(AZ15=4,"水",IF(AZ15=5,"木",IF(AZ15=6,"金",IF(AZ15=0,"","土")))))))</f>
        <v>火</v>
      </c>
      <c r="BA16" s="139" t="str">
        <f>IF(BA15=1,"日",IF(BA15=2,"月",IF(BA15=3,"火",IF(BA15=4,"水",IF(BA15=5,"木",IF(BA15=6,"金",IF(BA15=0,"","土")))))))</f>
        <v/>
      </c>
      <c r="BB16" s="314"/>
      <c r="BC16" s="315"/>
      <c r="BD16" s="320"/>
      <c r="BE16" s="321"/>
      <c r="BF16" s="271"/>
      <c r="BG16" s="284"/>
      <c r="BH16" s="284"/>
      <c r="BI16" s="284"/>
      <c r="BJ16" s="324"/>
    </row>
    <row r="17" spans="2:62" ht="20.25" customHeight="1" x14ac:dyDescent="0.4">
      <c r="B17" s="226">
        <f>B15+1</f>
        <v>1</v>
      </c>
      <c r="C17" s="295"/>
      <c r="D17" s="296"/>
      <c r="E17" s="143"/>
      <c r="F17" s="144"/>
      <c r="G17" s="143"/>
      <c r="H17" s="144"/>
      <c r="I17" s="297"/>
      <c r="J17" s="298"/>
      <c r="K17" s="299"/>
      <c r="L17" s="300"/>
      <c r="M17" s="300"/>
      <c r="N17" s="296"/>
      <c r="O17" s="285"/>
      <c r="P17" s="286"/>
      <c r="Q17" s="286"/>
      <c r="R17" s="286"/>
      <c r="S17" s="287"/>
      <c r="T17" s="95" t="s">
        <v>18</v>
      </c>
      <c r="U17" s="96"/>
      <c r="V17" s="97"/>
      <c r="W17" s="88"/>
      <c r="X17" s="89"/>
      <c r="Y17" s="89"/>
      <c r="Z17" s="89"/>
      <c r="AA17" s="89"/>
      <c r="AB17" s="89"/>
      <c r="AC17" s="90"/>
      <c r="AD17" s="88"/>
      <c r="AE17" s="89"/>
      <c r="AF17" s="89"/>
      <c r="AG17" s="89"/>
      <c r="AH17" s="89"/>
      <c r="AI17" s="89"/>
      <c r="AJ17" s="90"/>
      <c r="AK17" s="88"/>
      <c r="AL17" s="89"/>
      <c r="AM17" s="89"/>
      <c r="AN17" s="89"/>
      <c r="AO17" s="89"/>
      <c r="AP17" s="89"/>
      <c r="AQ17" s="90"/>
      <c r="AR17" s="88"/>
      <c r="AS17" s="89"/>
      <c r="AT17" s="89"/>
      <c r="AU17" s="89"/>
      <c r="AV17" s="89"/>
      <c r="AW17" s="89"/>
      <c r="AX17" s="90"/>
      <c r="AY17" s="88"/>
      <c r="AZ17" s="89"/>
      <c r="BA17" s="89"/>
      <c r="BB17" s="288"/>
      <c r="BC17" s="289"/>
      <c r="BD17" s="290"/>
      <c r="BE17" s="291"/>
      <c r="BF17" s="292"/>
      <c r="BG17" s="293"/>
      <c r="BH17" s="293"/>
      <c r="BI17" s="293"/>
      <c r="BJ17" s="294"/>
    </row>
    <row r="18" spans="2:62" ht="20.25" customHeight="1" x14ac:dyDescent="0.4">
      <c r="B18" s="247"/>
      <c r="C18" s="258"/>
      <c r="D18" s="259"/>
      <c r="E18" s="145"/>
      <c r="F18" s="146">
        <f>C17</f>
        <v>0</v>
      </c>
      <c r="G18" s="145"/>
      <c r="H18" s="146">
        <f>I17</f>
        <v>0</v>
      </c>
      <c r="I18" s="260"/>
      <c r="J18" s="261"/>
      <c r="K18" s="262"/>
      <c r="L18" s="263"/>
      <c r="M18" s="263"/>
      <c r="N18" s="259"/>
      <c r="O18" s="234"/>
      <c r="P18" s="235"/>
      <c r="Q18" s="235"/>
      <c r="R18" s="235"/>
      <c r="S18" s="236"/>
      <c r="T18" s="98" t="s">
        <v>170</v>
      </c>
      <c r="U18" s="99"/>
      <c r="V18" s="100"/>
      <c r="W18" s="155" t="str">
        <f>IF(W17="","",VLOOKUP(W17,シフト記号表!$C$6:$L$47,10,FALSE))</f>
        <v/>
      </c>
      <c r="X18" s="156" t="str">
        <f>IF(X17="","",VLOOKUP(X17,シフト記号表!$C$6:$L$47,10,FALSE))</f>
        <v/>
      </c>
      <c r="Y18" s="156" t="str">
        <f>IF(Y17="","",VLOOKUP(Y17,シフト記号表!$C$6:$L$47,10,FALSE))</f>
        <v/>
      </c>
      <c r="Z18" s="156" t="str">
        <f>IF(Z17="","",VLOOKUP(Z17,シフト記号表!$C$6:$L$47,10,FALSE))</f>
        <v/>
      </c>
      <c r="AA18" s="156" t="str">
        <f>IF(AA17="","",VLOOKUP(AA17,シフト記号表!$C$6:$L$47,10,FALSE))</f>
        <v/>
      </c>
      <c r="AB18" s="156" t="str">
        <f>IF(AB17="","",VLOOKUP(AB17,シフト記号表!$C$6:$L$47,10,FALSE))</f>
        <v/>
      </c>
      <c r="AC18" s="157" t="str">
        <f>IF(AC17="","",VLOOKUP(AC17,シフト記号表!$C$6:$L$47,10,FALSE))</f>
        <v/>
      </c>
      <c r="AD18" s="155" t="str">
        <f>IF(AD17="","",VLOOKUP(AD17,シフト記号表!$C$6:$L$47,10,FALSE))</f>
        <v/>
      </c>
      <c r="AE18" s="156" t="str">
        <f>IF(AE17="","",VLOOKUP(AE17,シフト記号表!$C$6:$L$47,10,FALSE))</f>
        <v/>
      </c>
      <c r="AF18" s="156" t="str">
        <f>IF(AF17="","",VLOOKUP(AF17,シフト記号表!$C$6:$L$47,10,FALSE))</f>
        <v/>
      </c>
      <c r="AG18" s="156" t="str">
        <f>IF(AG17="","",VLOOKUP(AG17,シフト記号表!$C$6:$L$47,10,FALSE))</f>
        <v/>
      </c>
      <c r="AH18" s="156" t="str">
        <f>IF(AH17="","",VLOOKUP(AH17,シフト記号表!$C$6:$L$47,10,FALSE))</f>
        <v/>
      </c>
      <c r="AI18" s="156" t="str">
        <f>IF(AI17="","",VLOOKUP(AI17,シフト記号表!$C$6:$L$47,10,FALSE))</f>
        <v/>
      </c>
      <c r="AJ18" s="157" t="str">
        <f>IF(AJ17="","",VLOOKUP(AJ17,シフト記号表!$C$6:$L$47,10,FALSE))</f>
        <v/>
      </c>
      <c r="AK18" s="155" t="str">
        <f>IF(AK17="","",VLOOKUP(AK17,シフト記号表!$C$6:$L$47,10,FALSE))</f>
        <v/>
      </c>
      <c r="AL18" s="156" t="str">
        <f>IF(AL17="","",VLOOKUP(AL17,シフト記号表!$C$6:$L$47,10,FALSE))</f>
        <v/>
      </c>
      <c r="AM18" s="156" t="str">
        <f>IF(AM17="","",VLOOKUP(AM17,シフト記号表!$C$6:$L$47,10,FALSE))</f>
        <v/>
      </c>
      <c r="AN18" s="156" t="str">
        <f>IF(AN17="","",VLOOKUP(AN17,シフト記号表!$C$6:$L$47,10,FALSE))</f>
        <v/>
      </c>
      <c r="AO18" s="156" t="str">
        <f>IF(AO17="","",VLOOKUP(AO17,シフト記号表!$C$6:$L$47,10,FALSE))</f>
        <v/>
      </c>
      <c r="AP18" s="156" t="str">
        <f>IF(AP17="","",VLOOKUP(AP17,シフト記号表!$C$6:$L$47,10,FALSE))</f>
        <v/>
      </c>
      <c r="AQ18" s="157" t="str">
        <f>IF(AQ17="","",VLOOKUP(AQ17,シフト記号表!$C$6:$L$47,10,FALSE))</f>
        <v/>
      </c>
      <c r="AR18" s="155" t="str">
        <f>IF(AR17="","",VLOOKUP(AR17,シフト記号表!$C$6:$L$47,10,FALSE))</f>
        <v/>
      </c>
      <c r="AS18" s="156" t="str">
        <f>IF(AS17="","",VLOOKUP(AS17,シフト記号表!$C$6:$L$47,10,FALSE))</f>
        <v/>
      </c>
      <c r="AT18" s="156" t="str">
        <f>IF(AT17="","",VLOOKUP(AT17,シフト記号表!$C$6:$L$47,10,FALSE))</f>
        <v/>
      </c>
      <c r="AU18" s="156" t="str">
        <f>IF(AU17="","",VLOOKUP(AU17,シフト記号表!$C$6:$L$47,10,FALSE))</f>
        <v/>
      </c>
      <c r="AV18" s="156" t="str">
        <f>IF(AV17="","",VLOOKUP(AV17,シフト記号表!$C$6:$L$47,10,FALSE))</f>
        <v/>
      </c>
      <c r="AW18" s="156" t="str">
        <f>IF(AW17="","",VLOOKUP(AW17,シフト記号表!$C$6:$L$47,10,FALSE))</f>
        <v/>
      </c>
      <c r="AX18" s="157" t="str">
        <f>IF(AX17="","",VLOOKUP(AX17,シフト記号表!$C$6:$L$47,10,FALSE))</f>
        <v/>
      </c>
      <c r="AY18" s="155" t="str">
        <f>IF(AY17="","",VLOOKUP(AY17,シフト記号表!$C$6:$L$47,10,FALSE))</f>
        <v/>
      </c>
      <c r="AZ18" s="156" t="str">
        <f>IF(AZ17="","",VLOOKUP(AZ17,シフト記号表!$C$6:$L$47,10,FALSE))</f>
        <v/>
      </c>
      <c r="BA18" s="156" t="str">
        <f>IF(BA17="","",VLOOKUP(BA17,シフト記号表!$C$6:$L$47,10,FALSE))</f>
        <v/>
      </c>
      <c r="BB18" s="255">
        <f>IF($BE$3="４週",SUM(W18:AX18),IF($BE$3="暦月",SUM(W18:BA18),""))</f>
        <v>0</v>
      </c>
      <c r="BC18" s="256"/>
      <c r="BD18" s="257">
        <f>IF($BE$3="４週",BB18/4,IF($BE$3="暦月",(BB18/($BE$8/7)),""))</f>
        <v>0</v>
      </c>
      <c r="BE18" s="256"/>
      <c r="BF18" s="337"/>
      <c r="BG18" s="338"/>
      <c r="BH18" s="338"/>
      <c r="BI18" s="338"/>
      <c r="BJ18" s="339"/>
    </row>
    <row r="19" spans="2:62" ht="20.25" customHeight="1" x14ac:dyDescent="0.4">
      <c r="B19" s="226">
        <f>B17+1</f>
        <v>2</v>
      </c>
      <c r="C19" s="227"/>
      <c r="D19" s="228"/>
      <c r="E19" s="147"/>
      <c r="F19" s="148"/>
      <c r="G19" s="147"/>
      <c r="H19" s="148"/>
      <c r="I19" s="229"/>
      <c r="J19" s="230"/>
      <c r="K19" s="231"/>
      <c r="L19" s="232"/>
      <c r="M19" s="232"/>
      <c r="N19" s="228"/>
      <c r="O19" s="234"/>
      <c r="P19" s="235"/>
      <c r="Q19" s="235"/>
      <c r="R19" s="235"/>
      <c r="S19" s="236"/>
      <c r="T19" s="101" t="s">
        <v>18</v>
      </c>
      <c r="U19" s="102"/>
      <c r="V19" s="103"/>
      <c r="W19" s="91"/>
      <c r="X19" s="92"/>
      <c r="Y19" s="92"/>
      <c r="Z19" s="92"/>
      <c r="AA19" s="92"/>
      <c r="AB19" s="92"/>
      <c r="AC19" s="93"/>
      <c r="AD19" s="91"/>
      <c r="AE19" s="92"/>
      <c r="AF19" s="92"/>
      <c r="AG19" s="92"/>
      <c r="AH19" s="92"/>
      <c r="AI19" s="92"/>
      <c r="AJ19" s="93"/>
      <c r="AK19" s="91"/>
      <c r="AL19" s="92"/>
      <c r="AM19" s="92"/>
      <c r="AN19" s="92"/>
      <c r="AO19" s="92"/>
      <c r="AP19" s="92"/>
      <c r="AQ19" s="93"/>
      <c r="AR19" s="91"/>
      <c r="AS19" s="92"/>
      <c r="AT19" s="92"/>
      <c r="AU19" s="92"/>
      <c r="AV19" s="92"/>
      <c r="AW19" s="92"/>
      <c r="AX19" s="93"/>
      <c r="AY19" s="91"/>
      <c r="AZ19" s="92"/>
      <c r="BA19" s="94"/>
      <c r="BB19" s="237"/>
      <c r="BC19" s="238"/>
      <c r="BD19" s="239"/>
      <c r="BE19" s="240"/>
      <c r="BF19" s="241"/>
      <c r="BG19" s="242"/>
      <c r="BH19" s="242"/>
      <c r="BI19" s="242"/>
      <c r="BJ19" s="243"/>
    </row>
    <row r="20" spans="2:62" ht="20.25" customHeight="1" x14ac:dyDescent="0.4">
      <c r="B20" s="247"/>
      <c r="C20" s="258"/>
      <c r="D20" s="259"/>
      <c r="E20" s="145"/>
      <c r="F20" s="146">
        <f>C19</f>
        <v>0</v>
      </c>
      <c r="G20" s="145"/>
      <c r="H20" s="146">
        <f>I19</f>
        <v>0</v>
      </c>
      <c r="I20" s="260"/>
      <c r="J20" s="261"/>
      <c r="K20" s="262"/>
      <c r="L20" s="263"/>
      <c r="M20" s="263"/>
      <c r="N20" s="259"/>
      <c r="O20" s="234"/>
      <c r="P20" s="235"/>
      <c r="Q20" s="235"/>
      <c r="R20" s="235"/>
      <c r="S20" s="236"/>
      <c r="T20" s="98" t="s">
        <v>170</v>
      </c>
      <c r="U20" s="99"/>
      <c r="V20" s="100"/>
      <c r="W20" s="155" t="str">
        <f>IF(W19="","",VLOOKUP(W19,シフト記号表!$C$6:$L$47,10,FALSE))</f>
        <v/>
      </c>
      <c r="X20" s="156" t="str">
        <f>IF(X19="","",VLOOKUP(X19,シフト記号表!$C$6:$L$47,10,FALSE))</f>
        <v/>
      </c>
      <c r="Y20" s="156" t="str">
        <f>IF(Y19="","",VLOOKUP(Y19,シフト記号表!$C$6:$L$47,10,FALSE))</f>
        <v/>
      </c>
      <c r="Z20" s="156" t="str">
        <f>IF(Z19="","",VLOOKUP(Z19,シフト記号表!$C$6:$L$47,10,FALSE))</f>
        <v/>
      </c>
      <c r="AA20" s="156" t="str">
        <f>IF(AA19="","",VLOOKUP(AA19,シフト記号表!$C$6:$L$47,10,FALSE))</f>
        <v/>
      </c>
      <c r="AB20" s="156" t="str">
        <f>IF(AB19="","",VLOOKUP(AB19,シフト記号表!$C$6:$L$47,10,FALSE))</f>
        <v/>
      </c>
      <c r="AC20" s="157" t="str">
        <f>IF(AC19="","",VLOOKUP(AC19,シフト記号表!$C$6:$L$47,10,FALSE))</f>
        <v/>
      </c>
      <c r="AD20" s="155" t="str">
        <f>IF(AD19="","",VLOOKUP(AD19,シフト記号表!$C$6:$L$47,10,FALSE))</f>
        <v/>
      </c>
      <c r="AE20" s="156" t="str">
        <f>IF(AE19="","",VLOOKUP(AE19,シフト記号表!$C$6:$L$47,10,FALSE))</f>
        <v/>
      </c>
      <c r="AF20" s="156" t="str">
        <f>IF(AF19="","",VLOOKUP(AF19,シフト記号表!$C$6:$L$47,10,FALSE))</f>
        <v/>
      </c>
      <c r="AG20" s="156" t="str">
        <f>IF(AG19="","",VLOOKUP(AG19,シフト記号表!$C$6:$L$47,10,FALSE))</f>
        <v/>
      </c>
      <c r="AH20" s="156" t="str">
        <f>IF(AH19="","",VLOOKUP(AH19,シフト記号表!$C$6:$L$47,10,FALSE))</f>
        <v/>
      </c>
      <c r="AI20" s="156" t="str">
        <f>IF(AI19="","",VLOOKUP(AI19,シフト記号表!$C$6:$L$47,10,FALSE))</f>
        <v/>
      </c>
      <c r="AJ20" s="157" t="str">
        <f>IF(AJ19="","",VLOOKUP(AJ19,シフト記号表!$C$6:$L$47,10,FALSE))</f>
        <v/>
      </c>
      <c r="AK20" s="155" t="str">
        <f>IF(AK19="","",VLOOKUP(AK19,シフト記号表!$C$6:$L$47,10,FALSE))</f>
        <v/>
      </c>
      <c r="AL20" s="156" t="str">
        <f>IF(AL19="","",VLOOKUP(AL19,シフト記号表!$C$6:$L$47,10,FALSE))</f>
        <v/>
      </c>
      <c r="AM20" s="156" t="str">
        <f>IF(AM19="","",VLOOKUP(AM19,シフト記号表!$C$6:$L$47,10,FALSE))</f>
        <v/>
      </c>
      <c r="AN20" s="156" t="str">
        <f>IF(AN19="","",VLOOKUP(AN19,シフト記号表!$C$6:$L$47,10,FALSE))</f>
        <v/>
      </c>
      <c r="AO20" s="156" t="str">
        <f>IF(AO19="","",VLOOKUP(AO19,シフト記号表!$C$6:$L$47,10,FALSE))</f>
        <v/>
      </c>
      <c r="AP20" s="156" t="str">
        <f>IF(AP19="","",VLOOKUP(AP19,シフト記号表!$C$6:$L$47,10,FALSE))</f>
        <v/>
      </c>
      <c r="AQ20" s="157" t="str">
        <f>IF(AQ19="","",VLOOKUP(AQ19,シフト記号表!$C$6:$L$47,10,FALSE))</f>
        <v/>
      </c>
      <c r="AR20" s="155" t="str">
        <f>IF(AR19="","",VLOOKUP(AR19,シフト記号表!$C$6:$L$47,10,FALSE))</f>
        <v/>
      </c>
      <c r="AS20" s="156" t="str">
        <f>IF(AS19="","",VLOOKUP(AS19,シフト記号表!$C$6:$L$47,10,FALSE))</f>
        <v/>
      </c>
      <c r="AT20" s="156" t="str">
        <f>IF(AT19="","",VLOOKUP(AT19,シフト記号表!$C$6:$L$47,10,FALSE))</f>
        <v/>
      </c>
      <c r="AU20" s="156" t="str">
        <f>IF(AU19="","",VLOOKUP(AU19,シフト記号表!$C$6:$L$47,10,FALSE))</f>
        <v/>
      </c>
      <c r="AV20" s="156" t="str">
        <f>IF(AV19="","",VLOOKUP(AV19,シフト記号表!$C$6:$L$47,10,FALSE))</f>
        <v/>
      </c>
      <c r="AW20" s="156" t="str">
        <f>IF(AW19="","",VLOOKUP(AW19,シフト記号表!$C$6:$L$47,10,FALSE))</f>
        <v/>
      </c>
      <c r="AX20" s="157" t="str">
        <f>IF(AX19="","",VLOOKUP(AX19,シフト記号表!$C$6:$L$47,10,FALSE))</f>
        <v/>
      </c>
      <c r="AY20" s="155" t="str">
        <f>IF(AY19="","",VLOOKUP(AY19,シフト記号表!$C$6:$L$47,10,FALSE))</f>
        <v/>
      </c>
      <c r="AZ20" s="156" t="str">
        <f>IF(AZ19="","",VLOOKUP(AZ19,シフト記号表!$C$6:$L$47,10,FALSE))</f>
        <v/>
      </c>
      <c r="BA20" s="156" t="str">
        <f>IF(BA19="","",VLOOKUP(BA19,シフト記号表!$C$6:$L$47,10,FALSE))</f>
        <v/>
      </c>
      <c r="BB20" s="255">
        <f>IF($BE$3="４週",SUM(W20:AX20),IF($BE$3="暦月",SUM(W20:BA20),""))</f>
        <v>0</v>
      </c>
      <c r="BC20" s="256"/>
      <c r="BD20" s="257">
        <f>IF($BE$3="４週",BB20/4,IF($BE$3="暦月",(BB20/($BE$8/7)),""))</f>
        <v>0</v>
      </c>
      <c r="BE20" s="256"/>
      <c r="BF20" s="337"/>
      <c r="BG20" s="338"/>
      <c r="BH20" s="338"/>
      <c r="BI20" s="338"/>
      <c r="BJ20" s="339"/>
    </row>
    <row r="21" spans="2:62" ht="20.25" customHeight="1" x14ac:dyDescent="0.4">
      <c r="B21" s="226">
        <f>B19+1</f>
        <v>3</v>
      </c>
      <c r="C21" s="227"/>
      <c r="D21" s="228"/>
      <c r="E21" s="145"/>
      <c r="F21" s="146"/>
      <c r="G21" s="145"/>
      <c r="H21" s="146"/>
      <c r="I21" s="229"/>
      <c r="J21" s="230"/>
      <c r="K21" s="231"/>
      <c r="L21" s="232"/>
      <c r="M21" s="232"/>
      <c r="N21" s="228"/>
      <c r="O21" s="234"/>
      <c r="P21" s="235"/>
      <c r="Q21" s="235"/>
      <c r="R21" s="235"/>
      <c r="S21" s="236"/>
      <c r="T21" s="101" t="s">
        <v>18</v>
      </c>
      <c r="U21" s="102"/>
      <c r="V21" s="103"/>
      <c r="W21" s="91"/>
      <c r="X21" s="92"/>
      <c r="Y21" s="92"/>
      <c r="Z21" s="92"/>
      <c r="AA21" s="92"/>
      <c r="AB21" s="92"/>
      <c r="AC21" s="93"/>
      <c r="AD21" s="91"/>
      <c r="AE21" s="92"/>
      <c r="AF21" s="92"/>
      <c r="AG21" s="92"/>
      <c r="AH21" s="92"/>
      <c r="AI21" s="92"/>
      <c r="AJ21" s="93"/>
      <c r="AK21" s="91"/>
      <c r="AL21" s="92"/>
      <c r="AM21" s="92"/>
      <c r="AN21" s="92"/>
      <c r="AO21" s="92"/>
      <c r="AP21" s="92"/>
      <c r="AQ21" s="93"/>
      <c r="AR21" s="91"/>
      <c r="AS21" s="92"/>
      <c r="AT21" s="92"/>
      <c r="AU21" s="92"/>
      <c r="AV21" s="92"/>
      <c r="AW21" s="92"/>
      <c r="AX21" s="93"/>
      <c r="AY21" s="91"/>
      <c r="AZ21" s="92"/>
      <c r="BA21" s="94"/>
      <c r="BB21" s="237"/>
      <c r="BC21" s="238"/>
      <c r="BD21" s="239"/>
      <c r="BE21" s="240"/>
      <c r="BF21" s="241"/>
      <c r="BG21" s="242"/>
      <c r="BH21" s="242"/>
      <c r="BI21" s="242"/>
      <c r="BJ21" s="243"/>
    </row>
    <row r="22" spans="2:62" ht="20.25" customHeight="1" x14ac:dyDescent="0.4">
      <c r="B22" s="247"/>
      <c r="C22" s="258"/>
      <c r="D22" s="259"/>
      <c r="E22" s="145"/>
      <c r="F22" s="146">
        <f>C21</f>
        <v>0</v>
      </c>
      <c r="G22" s="145"/>
      <c r="H22" s="146">
        <f>I21</f>
        <v>0</v>
      </c>
      <c r="I22" s="260"/>
      <c r="J22" s="261"/>
      <c r="K22" s="262"/>
      <c r="L22" s="263"/>
      <c r="M22" s="263"/>
      <c r="N22" s="259"/>
      <c r="O22" s="234"/>
      <c r="P22" s="235"/>
      <c r="Q22" s="235"/>
      <c r="R22" s="235"/>
      <c r="S22" s="236"/>
      <c r="T22" s="98" t="s">
        <v>170</v>
      </c>
      <c r="U22" s="99"/>
      <c r="V22" s="100"/>
      <c r="W22" s="155" t="str">
        <f>IF(W21="","",VLOOKUP(W21,シフト記号表!$C$6:$L$47,10,FALSE))</f>
        <v/>
      </c>
      <c r="X22" s="156" t="str">
        <f>IF(X21="","",VLOOKUP(X21,シフト記号表!$C$6:$L$47,10,FALSE))</f>
        <v/>
      </c>
      <c r="Y22" s="156" t="str">
        <f>IF(Y21="","",VLOOKUP(Y21,シフト記号表!$C$6:$L$47,10,FALSE))</f>
        <v/>
      </c>
      <c r="Z22" s="156" t="str">
        <f>IF(Z21="","",VLOOKUP(Z21,シフト記号表!$C$6:$L$47,10,FALSE))</f>
        <v/>
      </c>
      <c r="AA22" s="156" t="str">
        <f>IF(AA21="","",VLOOKUP(AA21,シフト記号表!$C$6:$L$47,10,FALSE))</f>
        <v/>
      </c>
      <c r="AB22" s="156" t="str">
        <f>IF(AB21="","",VLOOKUP(AB21,シフト記号表!$C$6:$L$47,10,FALSE))</f>
        <v/>
      </c>
      <c r="AC22" s="157" t="str">
        <f>IF(AC21="","",VLOOKUP(AC21,シフト記号表!$C$6:$L$47,10,FALSE))</f>
        <v/>
      </c>
      <c r="AD22" s="155" t="str">
        <f>IF(AD21="","",VLOOKUP(AD21,シフト記号表!$C$6:$L$47,10,FALSE))</f>
        <v/>
      </c>
      <c r="AE22" s="156" t="str">
        <f>IF(AE21="","",VLOOKUP(AE21,シフト記号表!$C$6:$L$47,10,FALSE))</f>
        <v/>
      </c>
      <c r="AF22" s="156" t="str">
        <f>IF(AF21="","",VLOOKUP(AF21,シフト記号表!$C$6:$L$47,10,FALSE))</f>
        <v/>
      </c>
      <c r="AG22" s="156" t="str">
        <f>IF(AG21="","",VLOOKUP(AG21,シフト記号表!$C$6:$L$47,10,FALSE))</f>
        <v/>
      </c>
      <c r="AH22" s="156" t="str">
        <f>IF(AH21="","",VLOOKUP(AH21,シフト記号表!$C$6:$L$47,10,FALSE))</f>
        <v/>
      </c>
      <c r="AI22" s="156" t="str">
        <f>IF(AI21="","",VLOOKUP(AI21,シフト記号表!$C$6:$L$47,10,FALSE))</f>
        <v/>
      </c>
      <c r="AJ22" s="157" t="str">
        <f>IF(AJ21="","",VLOOKUP(AJ21,シフト記号表!$C$6:$L$47,10,FALSE))</f>
        <v/>
      </c>
      <c r="AK22" s="155" t="str">
        <f>IF(AK21="","",VLOOKUP(AK21,シフト記号表!$C$6:$L$47,10,FALSE))</f>
        <v/>
      </c>
      <c r="AL22" s="156" t="str">
        <f>IF(AL21="","",VLOOKUP(AL21,シフト記号表!$C$6:$L$47,10,FALSE))</f>
        <v/>
      </c>
      <c r="AM22" s="156" t="str">
        <f>IF(AM21="","",VLOOKUP(AM21,シフト記号表!$C$6:$L$47,10,FALSE))</f>
        <v/>
      </c>
      <c r="AN22" s="156" t="str">
        <f>IF(AN21="","",VLOOKUP(AN21,シフト記号表!$C$6:$L$47,10,FALSE))</f>
        <v/>
      </c>
      <c r="AO22" s="156" t="str">
        <f>IF(AO21="","",VLOOKUP(AO21,シフト記号表!$C$6:$L$47,10,FALSE))</f>
        <v/>
      </c>
      <c r="AP22" s="156" t="str">
        <f>IF(AP21="","",VLOOKUP(AP21,シフト記号表!$C$6:$L$47,10,FALSE))</f>
        <v/>
      </c>
      <c r="AQ22" s="157" t="str">
        <f>IF(AQ21="","",VLOOKUP(AQ21,シフト記号表!$C$6:$L$47,10,FALSE))</f>
        <v/>
      </c>
      <c r="AR22" s="155" t="str">
        <f>IF(AR21="","",VLOOKUP(AR21,シフト記号表!$C$6:$L$47,10,FALSE))</f>
        <v/>
      </c>
      <c r="AS22" s="156" t="str">
        <f>IF(AS21="","",VLOOKUP(AS21,シフト記号表!$C$6:$L$47,10,FALSE))</f>
        <v/>
      </c>
      <c r="AT22" s="156" t="str">
        <f>IF(AT21="","",VLOOKUP(AT21,シフト記号表!$C$6:$L$47,10,FALSE))</f>
        <v/>
      </c>
      <c r="AU22" s="156" t="str">
        <f>IF(AU21="","",VLOOKUP(AU21,シフト記号表!$C$6:$L$47,10,FALSE))</f>
        <v/>
      </c>
      <c r="AV22" s="156" t="str">
        <f>IF(AV21="","",VLOOKUP(AV21,シフト記号表!$C$6:$L$47,10,FALSE))</f>
        <v/>
      </c>
      <c r="AW22" s="156" t="str">
        <f>IF(AW21="","",VLOOKUP(AW21,シフト記号表!$C$6:$L$47,10,FALSE))</f>
        <v/>
      </c>
      <c r="AX22" s="157" t="str">
        <f>IF(AX21="","",VLOOKUP(AX21,シフト記号表!$C$6:$L$47,10,FALSE))</f>
        <v/>
      </c>
      <c r="AY22" s="155" t="str">
        <f>IF(AY21="","",VLOOKUP(AY21,シフト記号表!$C$6:$L$47,10,FALSE))</f>
        <v/>
      </c>
      <c r="AZ22" s="156" t="str">
        <f>IF(AZ21="","",VLOOKUP(AZ21,シフト記号表!$C$6:$L$47,10,FALSE))</f>
        <v/>
      </c>
      <c r="BA22" s="156" t="str">
        <f>IF(BA21="","",VLOOKUP(BA21,シフト記号表!$C$6:$L$47,10,FALSE))</f>
        <v/>
      </c>
      <c r="BB22" s="255">
        <f>IF($BE$3="４週",SUM(W22:AX22),IF($BE$3="暦月",SUM(W22:BA22),""))</f>
        <v>0</v>
      </c>
      <c r="BC22" s="256"/>
      <c r="BD22" s="257">
        <f>IF($BE$3="４週",BB22/4,IF($BE$3="暦月",(BB22/($BE$8/7)),""))</f>
        <v>0</v>
      </c>
      <c r="BE22" s="256"/>
      <c r="BF22" s="337"/>
      <c r="BG22" s="338"/>
      <c r="BH22" s="338"/>
      <c r="BI22" s="338"/>
      <c r="BJ22" s="339"/>
    </row>
    <row r="23" spans="2:62" ht="20.25" customHeight="1" x14ac:dyDescent="0.4">
      <c r="B23" s="226">
        <f>B21+1</f>
        <v>4</v>
      </c>
      <c r="C23" s="227"/>
      <c r="D23" s="228"/>
      <c r="E23" s="145"/>
      <c r="F23" s="146"/>
      <c r="G23" s="145"/>
      <c r="H23" s="146"/>
      <c r="I23" s="229"/>
      <c r="J23" s="230"/>
      <c r="K23" s="231"/>
      <c r="L23" s="232"/>
      <c r="M23" s="232"/>
      <c r="N23" s="228"/>
      <c r="O23" s="234"/>
      <c r="P23" s="235"/>
      <c r="Q23" s="235"/>
      <c r="R23" s="235"/>
      <c r="S23" s="236"/>
      <c r="T23" s="101" t="s">
        <v>18</v>
      </c>
      <c r="U23" s="102"/>
      <c r="V23" s="103"/>
      <c r="W23" s="91"/>
      <c r="X23" s="92"/>
      <c r="Y23" s="92"/>
      <c r="Z23" s="92"/>
      <c r="AA23" s="92"/>
      <c r="AB23" s="92"/>
      <c r="AC23" s="93"/>
      <c r="AD23" s="91"/>
      <c r="AE23" s="92"/>
      <c r="AF23" s="92"/>
      <c r="AG23" s="92"/>
      <c r="AH23" s="92"/>
      <c r="AI23" s="92"/>
      <c r="AJ23" s="93"/>
      <c r="AK23" s="91"/>
      <c r="AL23" s="92"/>
      <c r="AM23" s="92"/>
      <c r="AN23" s="92"/>
      <c r="AO23" s="92"/>
      <c r="AP23" s="92"/>
      <c r="AQ23" s="93"/>
      <c r="AR23" s="91"/>
      <c r="AS23" s="92"/>
      <c r="AT23" s="92"/>
      <c r="AU23" s="92"/>
      <c r="AV23" s="92"/>
      <c r="AW23" s="92"/>
      <c r="AX23" s="93"/>
      <c r="AY23" s="91"/>
      <c r="AZ23" s="92"/>
      <c r="BA23" s="94"/>
      <c r="BB23" s="237"/>
      <c r="BC23" s="238"/>
      <c r="BD23" s="239"/>
      <c r="BE23" s="240"/>
      <c r="BF23" s="241"/>
      <c r="BG23" s="242"/>
      <c r="BH23" s="242"/>
      <c r="BI23" s="242"/>
      <c r="BJ23" s="243"/>
    </row>
    <row r="24" spans="2:62" ht="20.25" customHeight="1" x14ac:dyDescent="0.4">
      <c r="B24" s="247"/>
      <c r="C24" s="258"/>
      <c r="D24" s="259"/>
      <c r="E24" s="145"/>
      <c r="F24" s="146">
        <f>C23</f>
        <v>0</v>
      </c>
      <c r="G24" s="145"/>
      <c r="H24" s="146">
        <f>I23</f>
        <v>0</v>
      </c>
      <c r="I24" s="260"/>
      <c r="J24" s="261"/>
      <c r="K24" s="262"/>
      <c r="L24" s="263"/>
      <c r="M24" s="263"/>
      <c r="N24" s="259"/>
      <c r="O24" s="234"/>
      <c r="P24" s="235"/>
      <c r="Q24" s="235"/>
      <c r="R24" s="235"/>
      <c r="S24" s="236"/>
      <c r="T24" s="98" t="s">
        <v>170</v>
      </c>
      <c r="U24" s="99"/>
      <c r="V24" s="100"/>
      <c r="W24" s="155" t="str">
        <f>IF(W23="","",VLOOKUP(W23,シフト記号表!$C$6:$L$47,10,FALSE))</f>
        <v/>
      </c>
      <c r="X24" s="156" t="str">
        <f>IF(X23="","",VLOOKUP(X23,シフト記号表!$C$6:$L$47,10,FALSE))</f>
        <v/>
      </c>
      <c r="Y24" s="156" t="str">
        <f>IF(Y23="","",VLOOKUP(Y23,シフト記号表!$C$6:$L$47,10,FALSE))</f>
        <v/>
      </c>
      <c r="Z24" s="156" t="str">
        <f>IF(Z23="","",VLOOKUP(Z23,シフト記号表!$C$6:$L$47,10,FALSE))</f>
        <v/>
      </c>
      <c r="AA24" s="156" t="str">
        <f>IF(AA23="","",VLOOKUP(AA23,シフト記号表!$C$6:$L$47,10,FALSE))</f>
        <v/>
      </c>
      <c r="AB24" s="156" t="str">
        <f>IF(AB23="","",VLOOKUP(AB23,シフト記号表!$C$6:$L$47,10,FALSE))</f>
        <v/>
      </c>
      <c r="AC24" s="157" t="str">
        <f>IF(AC23="","",VLOOKUP(AC23,シフト記号表!$C$6:$L$47,10,FALSE))</f>
        <v/>
      </c>
      <c r="AD24" s="155" t="str">
        <f>IF(AD23="","",VLOOKUP(AD23,シフト記号表!$C$6:$L$47,10,FALSE))</f>
        <v/>
      </c>
      <c r="AE24" s="156" t="str">
        <f>IF(AE23="","",VLOOKUP(AE23,シフト記号表!$C$6:$L$47,10,FALSE))</f>
        <v/>
      </c>
      <c r="AF24" s="156" t="str">
        <f>IF(AF23="","",VLOOKUP(AF23,シフト記号表!$C$6:$L$47,10,FALSE))</f>
        <v/>
      </c>
      <c r="AG24" s="156" t="str">
        <f>IF(AG23="","",VLOOKUP(AG23,シフト記号表!$C$6:$L$47,10,FALSE))</f>
        <v/>
      </c>
      <c r="AH24" s="156" t="str">
        <f>IF(AH23="","",VLOOKUP(AH23,シフト記号表!$C$6:$L$47,10,FALSE))</f>
        <v/>
      </c>
      <c r="AI24" s="156" t="str">
        <f>IF(AI23="","",VLOOKUP(AI23,シフト記号表!$C$6:$L$47,10,FALSE))</f>
        <v/>
      </c>
      <c r="AJ24" s="157" t="str">
        <f>IF(AJ23="","",VLOOKUP(AJ23,シフト記号表!$C$6:$L$47,10,FALSE))</f>
        <v/>
      </c>
      <c r="AK24" s="155" t="str">
        <f>IF(AK23="","",VLOOKUP(AK23,シフト記号表!$C$6:$L$47,10,FALSE))</f>
        <v/>
      </c>
      <c r="AL24" s="156" t="str">
        <f>IF(AL23="","",VLOOKUP(AL23,シフト記号表!$C$6:$L$47,10,FALSE))</f>
        <v/>
      </c>
      <c r="AM24" s="156" t="str">
        <f>IF(AM23="","",VLOOKUP(AM23,シフト記号表!$C$6:$L$47,10,FALSE))</f>
        <v/>
      </c>
      <c r="AN24" s="156" t="str">
        <f>IF(AN23="","",VLOOKUP(AN23,シフト記号表!$C$6:$L$47,10,FALSE))</f>
        <v/>
      </c>
      <c r="AO24" s="156" t="str">
        <f>IF(AO23="","",VLOOKUP(AO23,シフト記号表!$C$6:$L$47,10,FALSE))</f>
        <v/>
      </c>
      <c r="AP24" s="156" t="str">
        <f>IF(AP23="","",VLOOKUP(AP23,シフト記号表!$C$6:$L$47,10,FALSE))</f>
        <v/>
      </c>
      <c r="AQ24" s="157" t="str">
        <f>IF(AQ23="","",VLOOKUP(AQ23,シフト記号表!$C$6:$L$47,10,FALSE))</f>
        <v/>
      </c>
      <c r="AR24" s="155" t="str">
        <f>IF(AR23="","",VLOOKUP(AR23,シフト記号表!$C$6:$L$47,10,FALSE))</f>
        <v/>
      </c>
      <c r="AS24" s="156" t="str">
        <f>IF(AS23="","",VLOOKUP(AS23,シフト記号表!$C$6:$L$47,10,FALSE))</f>
        <v/>
      </c>
      <c r="AT24" s="156" t="str">
        <f>IF(AT23="","",VLOOKUP(AT23,シフト記号表!$C$6:$L$47,10,FALSE))</f>
        <v/>
      </c>
      <c r="AU24" s="156" t="str">
        <f>IF(AU23="","",VLOOKUP(AU23,シフト記号表!$C$6:$L$47,10,FALSE))</f>
        <v/>
      </c>
      <c r="AV24" s="156" t="str">
        <f>IF(AV23="","",VLOOKUP(AV23,シフト記号表!$C$6:$L$47,10,FALSE))</f>
        <v/>
      </c>
      <c r="AW24" s="156" t="str">
        <f>IF(AW23="","",VLOOKUP(AW23,シフト記号表!$C$6:$L$47,10,FALSE))</f>
        <v/>
      </c>
      <c r="AX24" s="157" t="str">
        <f>IF(AX23="","",VLOOKUP(AX23,シフト記号表!$C$6:$L$47,10,FALSE))</f>
        <v/>
      </c>
      <c r="AY24" s="155" t="str">
        <f>IF(AY23="","",VLOOKUP(AY23,シフト記号表!$C$6:$L$47,10,FALSE))</f>
        <v/>
      </c>
      <c r="AZ24" s="156" t="str">
        <f>IF(AZ23="","",VLOOKUP(AZ23,シフト記号表!$C$6:$L$47,10,FALSE))</f>
        <v/>
      </c>
      <c r="BA24" s="156" t="str">
        <f>IF(BA23="","",VLOOKUP(BA23,シフト記号表!$C$6:$L$47,10,FALSE))</f>
        <v/>
      </c>
      <c r="BB24" s="255">
        <f>IF($BE$3="４週",SUM(W24:AX24),IF($BE$3="暦月",SUM(W24:BA24),""))</f>
        <v>0</v>
      </c>
      <c r="BC24" s="256"/>
      <c r="BD24" s="257">
        <f>IF($BE$3="４週",BB24/4,IF($BE$3="暦月",(BB24/($BE$8/7)),""))</f>
        <v>0</v>
      </c>
      <c r="BE24" s="256"/>
      <c r="BF24" s="337"/>
      <c r="BG24" s="338"/>
      <c r="BH24" s="338"/>
      <c r="BI24" s="338"/>
      <c r="BJ24" s="339"/>
    </row>
    <row r="25" spans="2:62" ht="20.25" customHeight="1" x14ac:dyDescent="0.4">
      <c r="B25" s="226">
        <f>B23+1</f>
        <v>5</v>
      </c>
      <c r="C25" s="227"/>
      <c r="D25" s="228"/>
      <c r="E25" s="145"/>
      <c r="F25" s="146"/>
      <c r="G25" s="145"/>
      <c r="H25" s="146"/>
      <c r="I25" s="229"/>
      <c r="J25" s="230"/>
      <c r="K25" s="231"/>
      <c r="L25" s="232"/>
      <c r="M25" s="232"/>
      <c r="N25" s="228"/>
      <c r="O25" s="234"/>
      <c r="P25" s="235"/>
      <c r="Q25" s="235"/>
      <c r="R25" s="235"/>
      <c r="S25" s="236"/>
      <c r="T25" s="101" t="s">
        <v>18</v>
      </c>
      <c r="U25" s="102"/>
      <c r="V25" s="103"/>
      <c r="W25" s="91"/>
      <c r="X25" s="92"/>
      <c r="Y25" s="92"/>
      <c r="Z25" s="92"/>
      <c r="AA25" s="92"/>
      <c r="AB25" s="92"/>
      <c r="AC25" s="93"/>
      <c r="AD25" s="91"/>
      <c r="AE25" s="92"/>
      <c r="AF25" s="92"/>
      <c r="AG25" s="92"/>
      <c r="AH25" s="92"/>
      <c r="AI25" s="92"/>
      <c r="AJ25" s="93"/>
      <c r="AK25" s="91"/>
      <c r="AL25" s="92"/>
      <c r="AM25" s="92"/>
      <c r="AN25" s="92"/>
      <c r="AO25" s="92"/>
      <c r="AP25" s="92"/>
      <c r="AQ25" s="93"/>
      <c r="AR25" s="91"/>
      <c r="AS25" s="92"/>
      <c r="AT25" s="92"/>
      <c r="AU25" s="92"/>
      <c r="AV25" s="92"/>
      <c r="AW25" s="92"/>
      <c r="AX25" s="93"/>
      <c r="AY25" s="91"/>
      <c r="AZ25" s="92"/>
      <c r="BA25" s="94"/>
      <c r="BB25" s="237"/>
      <c r="BC25" s="238"/>
      <c r="BD25" s="239"/>
      <c r="BE25" s="240"/>
      <c r="BF25" s="241"/>
      <c r="BG25" s="242"/>
      <c r="BH25" s="242"/>
      <c r="BI25" s="242"/>
      <c r="BJ25" s="243"/>
    </row>
    <row r="26" spans="2:62" ht="20.25" customHeight="1" x14ac:dyDescent="0.4">
      <c r="B26" s="247"/>
      <c r="C26" s="258"/>
      <c r="D26" s="259"/>
      <c r="E26" s="145"/>
      <c r="F26" s="146">
        <f>C25</f>
        <v>0</v>
      </c>
      <c r="G26" s="145"/>
      <c r="H26" s="146">
        <f>I25</f>
        <v>0</v>
      </c>
      <c r="I26" s="260"/>
      <c r="J26" s="261"/>
      <c r="K26" s="262"/>
      <c r="L26" s="263"/>
      <c r="M26" s="263"/>
      <c r="N26" s="259"/>
      <c r="O26" s="234"/>
      <c r="P26" s="235"/>
      <c r="Q26" s="235"/>
      <c r="R26" s="235"/>
      <c r="S26" s="236"/>
      <c r="T26" s="159" t="s">
        <v>170</v>
      </c>
      <c r="U26" s="106"/>
      <c r="V26" s="160"/>
      <c r="W26" s="155" t="str">
        <f>IF(W25="","",VLOOKUP(W25,シフト記号表!$C$6:$L$47,10,FALSE))</f>
        <v/>
      </c>
      <c r="X26" s="156" t="str">
        <f>IF(X25="","",VLOOKUP(X25,シフト記号表!$C$6:$L$47,10,FALSE))</f>
        <v/>
      </c>
      <c r="Y26" s="156" t="str">
        <f>IF(Y25="","",VLOOKUP(Y25,シフト記号表!$C$6:$L$47,10,FALSE))</f>
        <v/>
      </c>
      <c r="Z26" s="156" t="str">
        <f>IF(Z25="","",VLOOKUP(Z25,シフト記号表!$C$6:$L$47,10,FALSE))</f>
        <v/>
      </c>
      <c r="AA26" s="156" t="str">
        <f>IF(AA25="","",VLOOKUP(AA25,シフト記号表!$C$6:$L$47,10,FALSE))</f>
        <v/>
      </c>
      <c r="AB26" s="156" t="str">
        <f>IF(AB25="","",VLOOKUP(AB25,シフト記号表!$C$6:$L$47,10,FALSE))</f>
        <v/>
      </c>
      <c r="AC26" s="157" t="str">
        <f>IF(AC25="","",VLOOKUP(AC25,シフト記号表!$C$6:$L$47,10,FALSE))</f>
        <v/>
      </c>
      <c r="AD26" s="155" t="str">
        <f>IF(AD25="","",VLOOKUP(AD25,シフト記号表!$C$6:$L$47,10,FALSE))</f>
        <v/>
      </c>
      <c r="AE26" s="156" t="str">
        <f>IF(AE25="","",VLOOKUP(AE25,シフト記号表!$C$6:$L$47,10,FALSE))</f>
        <v/>
      </c>
      <c r="AF26" s="156" t="str">
        <f>IF(AF25="","",VLOOKUP(AF25,シフト記号表!$C$6:$L$47,10,FALSE))</f>
        <v/>
      </c>
      <c r="AG26" s="156" t="str">
        <f>IF(AG25="","",VLOOKUP(AG25,シフト記号表!$C$6:$L$47,10,FALSE))</f>
        <v/>
      </c>
      <c r="AH26" s="156" t="str">
        <f>IF(AH25="","",VLOOKUP(AH25,シフト記号表!$C$6:$L$47,10,FALSE))</f>
        <v/>
      </c>
      <c r="AI26" s="156" t="str">
        <f>IF(AI25="","",VLOOKUP(AI25,シフト記号表!$C$6:$L$47,10,FALSE))</f>
        <v/>
      </c>
      <c r="AJ26" s="157" t="str">
        <f>IF(AJ25="","",VLOOKUP(AJ25,シフト記号表!$C$6:$L$47,10,FALSE))</f>
        <v/>
      </c>
      <c r="AK26" s="155" t="str">
        <f>IF(AK25="","",VLOOKUP(AK25,シフト記号表!$C$6:$L$47,10,FALSE))</f>
        <v/>
      </c>
      <c r="AL26" s="156" t="str">
        <f>IF(AL25="","",VLOOKUP(AL25,シフト記号表!$C$6:$L$47,10,FALSE))</f>
        <v/>
      </c>
      <c r="AM26" s="156" t="str">
        <f>IF(AM25="","",VLOOKUP(AM25,シフト記号表!$C$6:$L$47,10,FALSE))</f>
        <v/>
      </c>
      <c r="AN26" s="156" t="str">
        <f>IF(AN25="","",VLOOKUP(AN25,シフト記号表!$C$6:$L$47,10,FALSE))</f>
        <v/>
      </c>
      <c r="AO26" s="156" t="str">
        <f>IF(AO25="","",VLOOKUP(AO25,シフト記号表!$C$6:$L$47,10,FALSE))</f>
        <v/>
      </c>
      <c r="AP26" s="156" t="str">
        <f>IF(AP25="","",VLOOKUP(AP25,シフト記号表!$C$6:$L$47,10,FALSE))</f>
        <v/>
      </c>
      <c r="AQ26" s="157" t="str">
        <f>IF(AQ25="","",VLOOKUP(AQ25,シフト記号表!$C$6:$L$47,10,FALSE))</f>
        <v/>
      </c>
      <c r="AR26" s="155" t="str">
        <f>IF(AR25="","",VLOOKUP(AR25,シフト記号表!$C$6:$L$47,10,FALSE))</f>
        <v/>
      </c>
      <c r="AS26" s="156" t="str">
        <f>IF(AS25="","",VLOOKUP(AS25,シフト記号表!$C$6:$L$47,10,FALSE))</f>
        <v/>
      </c>
      <c r="AT26" s="156" t="str">
        <f>IF(AT25="","",VLOOKUP(AT25,シフト記号表!$C$6:$L$47,10,FALSE))</f>
        <v/>
      </c>
      <c r="AU26" s="156" t="str">
        <f>IF(AU25="","",VLOOKUP(AU25,シフト記号表!$C$6:$L$47,10,FALSE))</f>
        <v/>
      </c>
      <c r="AV26" s="156" t="str">
        <f>IF(AV25="","",VLOOKUP(AV25,シフト記号表!$C$6:$L$47,10,FALSE))</f>
        <v/>
      </c>
      <c r="AW26" s="156" t="str">
        <f>IF(AW25="","",VLOOKUP(AW25,シフト記号表!$C$6:$L$47,10,FALSE))</f>
        <v/>
      </c>
      <c r="AX26" s="157" t="str">
        <f>IF(AX25="","",VLOOKUP(AX25,シフト記号表!$C$6:$L$47,10,FALSE))</f>
        <v/>
      </c>
      <c r="AY26" s="155" t="str">
        <f>IF(AY25="","",VLOOKUP(AY25,シフト記号表!$C$6:$L$47,10,FALSE))</f>
        <v/>
      </c>
      <c r="AZ26" s="156" t="str">
        <f>IF(AZ25="","",VLOOKUP(AZ25,シフト記号表!$C$6:$L$47,10,FALSE))</f>
        <v/>
      </c>
      <c r="BA26" s="156" t="str">
        <f>IF(BA25="","",VLOOKUP(BA25,シフト記号表!$C$6:$L$47,10,FALSE))</f>
        <v/>
      </c>
      <c r="BB26" s="255">
        <f>IF($BE$3="４週",SUM(W26:AX26),IF($BE$3="暦月",SUM(W26:BA26),""))</f>
        <v>0</v>
      </c>
      <c r="BC26" s="256"/>
      <c r="BD26" s="257">
        <f>IF($BE$3="４週",BB26/4,IF($BE$3="暦月",(BB26/($BE$8/7)),""))</f>
        <v>0</v>
      </c>
      <c r="BE26" s="256"/>
      <c r="BF26" s="337"/>
      <c r="BG26" s="338"/>
      <c r="BH26" s="338"/>
      <c r="BI26" s="338"/>
      <c r="BJ26" s="339"/>
    </row>
    <row r="27" spans="2:62" ht="20.25" customHeight="1" x14ac:dyDescent="0.4">
      <c r="B27" s="226">
        <f>B25+1</f>
        <v>6</v>
      </c>
      <c r="C27" s="227"/>
      <c r="D27" s="228"/>
      <c r="E27" s="145"/>
      <c r="F27" s="146"/>
      <c r="G27" s="145"/>
      <c r="H27" s="146"/>
      <c r="I27" s="229"/>
      <c r="J27" s="230"/>
      <c r="K27" s="231"/>
      <c r="L27" s="232"/>
      <c r="M27" s="232"/>
      <c r="N27" s="228"/>
      <c r="O27" s="234"/>
      <c r="P27" s="235"/>
      <c r="Q27" s="235"/>
      <c r="R27" s="235"/>
      <c r="S27" s="236"/>
      <c r="T27" s="158" t="s">
        <v>18</v>
      </c>
      <c r="U27" s="104"/>
      <c r="V27" s="105"/>
      <c r="W27" s="91"/>
      <c r="X27" s="92"/>
      <c r="Y27" s="92"/>
      <c r="Z27" s="92"/>
      <c r="AA27" s="92"/>
      <c r="AB27" s="92"/>
      <c r="AC27" s="93"/>
      <c r="AD27" s="91"/>
      <c r="AE27" s="92"/>
      <c r="AF27" s="92"/>
      <c r="AG27" s="92"/>
      <c r="AH27" s="92"/>
      <c r="AI27" s="92"/>
      <c r="AJ27" s="93"/>
      <c r="AK27" s="91"/>
      <c r="AL27" s="92"/>
      <c r="AM27" s="92"/>
      <c r="AN27" s="92"/>
      <c r="AO27" s="92"/>
      <c r="AP27" s="92"/>
      <c r="AQ27" s="93"/>
      <c r="AR27" s="91"/>
      <c r="AS27" s="92"/>
      <c r="AT27" s="92"/>
      <c r="AU27" s="92"/>
      <c r="AV27" s="92"/>
      <c r="AW27" s="92"/>
      <c r="AX27" s="93"/>
      <c r="AY27" s="91"/>
      <c r="AZ27" s="92"/>
      <c r="BA27" s="94"/>
      <c r="BB27" s="237"/>
      <c r="BC27" s="238"/>
      <c r="BD27" s="239"/>
      <c r="BE27" s="240"/>
      <c r="BF27" s="241"/>
      <c r="BG27" s="242"/>
      <c r="BH27" s="242"/>
      <c r="BI27" s="242"/>
      <c r="BJ27" s="243"/>
    </row>
    <row r="28" spans="2:62" ht="20.25" customHeight="1" x14ac:dyDescent="0.4">
      <c r="B28" s="247"/>
      <c r="C28" s="258"/>
      <c r="D28" s="259"/>
      <c r="E28" s="145"/>
      <c r="F28" s="146">
        <f>C27</f>
        <v>0</v>
      </c>
      <c r="G28" s="145"/>
      <c r="H28" s="146">
        <f>I27</f>
        <v>0</v>
      </c>
      <c r="I28" s="260"/>
      <c r="J28" s="261"/>
      <c r="K28" s="262"/>
      <c r="L28" s="263"/>
      <c r="M28" s="263"/>
      <c r="N28" s="259"/>
      <c r="O28" s="234"/>
      <c r="P28" s="235"/>
      <c r="Q28" s="235"/>
      <c r="R28" s="235"/>
      <c r="S28" s="236"/>
      <c r="T28" s="98" t="s">
        <v>170</v>
      </c>
      <c r="U28" s="99"/>
      <c r="V28" s="100"/>
      <c r="W28" s="155" t="str">
        <f>IF(W27="","",VLOOKUP(W27,シフト記号表!$C$6:$L$47,10,FALSE))</f>
        <v/>
      </c>
      <c r="X28" s="156" t="str">
        <f>IF(X27="","",VLOOKUP(X27,シフト記号表!$C$6:$L$47,10,FALSE))</f>
        <v/>
      </c>
      <c r="Y28" s="156" t="str">
        <f>IF(Y27="","",VLOOKUP(Y27,シフト記号表!$C$6:$L$47,10,FALSE))</f>
        <v/>
      </c>
      <c r="Z28" s="156" t="str">
        <f>IF(Z27="","",VLOOKUP(Z27,シフト記号表!$C$6:$L$47,10,FALSE))</f>
        <v/>
      </c>
      <c r="AA28" s="156" t="str">
        <f>IF(AA27="","",VLOOKUP(AA27,シフト記号表!$C$6:$L$47,10,FALSE))</f>
        <v/>
      </c>
      <c r="AB28" s="156" t="str">
        <f>IF(AB27="","",VLOOKUP(AB27,シフト記号表!$C$6:$L$47,10,FALSE))</f>
        <v/>
      </c>
      <c r="AC28" s="157" t="str">
        <f>IF(AC27="","",VLOOKUP(AC27,シフト記号表!$C$6:$L$47,10,FALSE))</f>
        <v/>
      </c>
      <c r="AD28" s="155" t="str">
        <f>IF(AD27="","",VLOOKUP(AD27,シフト記号表!$C$6:$L$47,10,FALSE))</f>
        <v/>
      </c>
      <c r="AE28" s="156" t="str">
        <f>IF(AE27="","",VLOOKUP(AE27,シフト記号表!$C$6:$L$47,10,FALSE))</f>
        <v/>
      </c>
      <c r="AF28" s="156" t="str">
        <f>IF(AF27="","",VLOOKUP(AF27,シフト記号表!$C$6:$L$47,10,FALSE))</f>
        <v/>
      </c>
      <c r="AG28" s="156" t="str">
        <f>IF(AG27="","",VLOOKUP(AG27,シフト記号表!$C$6:$L$47,10,FALSE))</f>
        <v/>
      </c>
      <c r="AH28" s="156" t="str">
        <f>IF(AH27="","",VLOOKUP(AH27,シフト記号表!$C$6:$L$47,10,FALSE))</f>
        <v/>
      </c>
      <c r="AI28" s="156" t="str">
        <f>IF(AI27="","",VLOOKUP(AI27,シフト記号表!$C$6:$L$47,10,FALSE))</f>
        <v/>
      </c>
      <c r="AJ28" s="157" t="str">
        <f>IF(AJ27="","",VLOOKUP(AJ27,シフト記号表!$C$6:$L$47,10,FALSE))</f>
        <v/>
      </c>
      <c r="AK28" s="155" t="str">
        <f>IF(AK27="","",VLOOKUP(AK27,シフト記号表!$C$6:$L$47,10,FALSE))</f>
        <v/>
      </c>
      <c r="AL28" s="156" t="str">
        <f>IF(AL27="","",VLOOKUP(AL27,シフト記号表!$C$6:$L$47,10,FALSE))</f>
        <v/>
      </c>
      <c r="AM28" s="156" t="str">
        <f>IF(AM27="","",VLOOKUP(AM27,シフト記号表!$C$6:$L$47,10,FALSE))</f>
        <v/>
      </c>
      <c r="AN28" s="156" t="str">
        <f>IF(AN27="","",VLOOKUP(AN27,シフト記号表!$C$6:$L$47,10,FALSE))</f>
        <v/>
      </c>
      <c r="AO28" s="156" t="str">
        <f>IF(AO27="","",VLOOKUP(AO27,シフト記号表!$C$6:$L$47,10,FALSE))</f>
        <v/>
      </c>
      <c r="AP28" s="156" t="str">
        <f>IF(AP27="","",VLOOKUP(AP27,シフト記号表!$C$6:$L$47,10,FALSE))</f>
        <v/>
      </c>
      <c r="AQ28" s="157" t="str">
        <f>IF(AQ27="","",VLOOKUP(AQ27,シフト記号表!$C$6:$L$47,10,FALSE))</f>
        <v/>
      </c>
      <c r="AR28" s="155" t="str">
        <f>IF(AR27="","",VLOOKUP(AR27,シフト記号表!$C$6:$L$47,10,FALSE))</f>
        <v/>
      </c>
      <c r="AS28" s="156" t="str">
        <f>IF(AS27="","",VLOOKUP(AS27,シフト記号表!$C$6:$L$47,10,FALSE))</f>
        <v/>
      </c>
      <c r="AT28" s="156" t="str">
        <f>IF(AT27="","",VLOOKUP(AT27,シフト記号表!$C$6:$L$47,10,FALSE))</f>
        <v/>
      </c>
      <c r="AU28" s="156" t="str">
        <f>IF(AU27="","",VLOOKUP(AU27,シフト記号表!$C$6:$L$47,10,FALSE))</f>
        <v/>
      </c>
      <c r="AV28" s="156" t="str">
        <f>IF(AV27="","",VLOOKUP(AV27,シフト記号表!$C$6:$L$47,10,FALSE))</f>
        <v/>
      </c>
      <c r="AW28" s="156" t="str">
        <f>IF(AW27="","",VLOOKUP(AW27,シフト記号表!$C$6:$L$47,10,FALSE))</f>
        <v/>
      </c>
      <c r="AX28" s="157" t="str">
        <f>IF(AX27="","",VLOOKUP(AX27,シフト記号表!$C$6:$L$47,10,FALSE))</f>
        <v/>
      </c>
      <c r="AY28" s="155" t="str">
        <f>IF(AY27="","",VLOOKUP(AY27,シフト記号表!$C$6:$L$47,10,FALSE))</f>
        <v/>
      </c>
      <c r="AZ28" s="156" t="str">
        <f>IF(AZ27="","",VLOOKUP(AZ27,シフト記号表!$C$6:$L$47,10,FALSE))</f>
        <v/>
      </c>
      <c r="BA28" s="156" t="str">
        <f>IF(BA27="","",VLOOKUP(BA27,シフト記号表!$C$6:$L$47,10,FALSE))</f>
        <v/>
      </c>
      <c r="BB28" s="255">
        <f>IF($BE$3="４週",SUM(W28:AX28),IF($BE$3="暦月",SUM(W28:BA28),""))</f>
        <v>0</v>
      </c>
      <c r="BC28" s="256"/>
      <c r="BD28" s="257">
        <f>IF($BE$3="４週",BB28/4,IF($BE$3="暦月",(BB28/($BE$8/7)),""))</f>
        <v>0</v>
      </c>
      <c r="BE28" s="256"/>
      <c r="BF28" s="337"/>
      <c r="BG28" s="338"/>
      <c r="BH28" s="338"/>
      <c r="BI28" s="338"/>
      <c r="BJ28" s="339"/>
    </row>
    <row r="29" spans="2:62" ht="20.25" customHeight="1" x14ac:dyDescent="0.4">
      <c r="B29" s="226">
        <f>B27+1</f>
        <v>7</v>
      </c>
      <c r="C29" s="227"/>
      <c r="D29" s="228"/>
      <c r="E29" s="145"/>
      <c r="F29" s="146"/>
      <c r="G29" s="145"/>
      <c r="H29" s="146"/>
      <c r="I29" s="229"/>
      <c r="J29" s="230"/>
      <c r="K29" s="231"/>
      <c r="L29" s="232"/>
      <c r="M29" s="232"/>
      <c r="N29" s="228"/>
      <c r="O29" s="234"/>
      <c r="P29" s="235"/>
      <c r="Q29" s="235"/>
      <c r="R29" s="235"/>
      <c r="S29" s="236"/>
      <c r="T29" s="101" t="s">
        <v>18</v>
      </c>
      <c r="U29" s="102"/>
      <c r="V29" s="103"/>
      <c r="W29" s="91"/>
      <c r="X29" s="92"/>
      <c r="Y29" s="92"/>
      <c r="Z29" s="92"/>
      <c r="AA29" s="92"/>
      <c r="AB29" s="92"/>
      <c r="AC29" s="93"/>
      <c r="AD29" s="91"/>
      <c r="AE29" s="92"/>
      <c r="AF29" s="92"/>
      <c r="AG29" s="92"/>
      <c r="AH29" s="92"/>
      <c r="AI29" s="92"/>
      <c r="AJ29" s="93"/>
      <c r="AK29" s="91"/>
      <c r="AL29" s="92"/>
      <c r="AM29" s="92"/>
      <c r="AN29" s="92"/>
      <c r="AO29" s="92"/>
      <c r="AP29" s="92"/>
      <c r="AQ29" s="93"/>
      <c r="AR29" s="91"/>
      <c r="AS29" s="92"/>
      <c r="AT29" s="92"/>
      <c r="AU29" s="92"/>
      <c r="AV29" s="92"/>
      <c r="AW29" s="92"/>
      <c r="AX29" s="93"/>
      <c r="AY29" s="91"/>
      <c r="AZ29" s="92"/>
      <c r="BA29" s="94"/>
      <c r="BB29" s="237"/>
      <c r="BC29" s="238"/>
      <c r="BD29" s="239"/>
      <c r="BE29" s="240"/>
      <c r="BF29" s="241"/>
      <c r="BG29" s="242"/>
      <c r="BH29" s="242"/>
      <c r="BI29" s="242"/>
      <c r="BJ29" s="243"/>
    </row>
    <row r="30" spans="2:62" ht="20.25" customHeight="1" x14ac:dyDescent="0.4">
      <c r="B30" s="247"/>
      <c r="C30" s="258"/>
      <c r="D30" s="259"/>
      <c r="E30" s="145"/>
      <c r="F30" s="146">
        <f>C29</f>
        <v>0</v>
      </c>
      <c r="G30" s="145"/>
      <c r="H30" s="146">
        <f>I29</f>
        <v>0</v>
      </c>
      <c r="I30" s="260"/>
      <c r="J30" s="261"/>
      <c r="K30" s="262"/>
      <c r="L30" s="263"/>
      <c r="M30" s="263"/>
      <c r="N30" s="259"/>
      <c r="O30" s="234"/>
      <c r="P30" s="235"/>
      <c r="Q30" s="235"/>
      <c r="R30" s="235"/>
      <c r="S30" s="236"/>
      <c r="T30" s="98" t="s">
        <v>170</v>
      </c>
      <c r="U30" s="99"/>
      <c r="V30" s="100"/>
      <c r="W30" s="155" t="str">
        <f>IF(W29="","",VLOOKUP(W29,シフト記号表!$C$6:$L$47,10,FALSE))</f>
        <v/>
      </c>
      <c r="X30" s="156" t="str">
        <f>IF(X29="","",VLOOKUP(X29,シフト記号表!$C$6:$L$47,10,FALSE))</f>
        <v/>
      </c>
      <c r="Y30" s="156" t="str">
        <f>IF(Y29="","",VLOOKUP(Y29,シフト記号表!$C$6:$L$47,10,FALSE))</f>
        <v/>
      </c>
      <c r="Z30" s="156" t="str">
        <f>IF(Z29="","",VLOOKUP(Z29,シフト記号表!$C$6:$L$47,10,FALSE))</f>
        <v/>
      </c>
      <c r="AA30" s="156" t="str">
        <f>IF(AA29="","",VLOOKUP(AA29,シフト記号表!$C$6:$L$47,10,FALSE))</f>
        <v/>
      </c>
      <c r="AB30" s="156" t="str">
        <f>IF(AB29="","",VLOOKUP(AB29,シフト記号表!$C$6:$L$47,10,FALSE))</f>
        <v/>
      </c>
      <c r="AC30" s="157" t="str">
        <f>IF(AC29="","",VLOOKUP(AC29,シフト記号表!$C$6:$L$47,10,FALSE))</f>
        <v/>
      </c>
      <c r="AD30" s="155" t="str">
        <f>IF(AD29="","",VLOOKUP(AD29,シフト記号表!$C$6:$L$47,10,FALSE))</f>
        <v/>
      </c>
      <c r="AE30" s="156" t="str">
        <f>IF(AE29="","",VLOOKUP(AE29,シフト記号表!$C$6:$L$47,10,FALSE))</f>
        <v/>
      </c>
      <c r="AF30" s="156" t="str">
        <f>IF(AF29="","",VLOOKUP(AF29,シフト記号表!$C$6:$L$47,10,FALSE))</f>
        <v/>
      </c>
      <c r="AG30" s="156" t="str">
        <f>IF(AG29="","",VLOOKUP(AG29,シフト記号表!$C$6:$L$47,10,FALSE))</f>
        <v/>
      </c>
      <c r="AH30" s="156" t="str">
        <f>IF(AH29="","",VLOOKUP(AH29,シフト記号表!$C$6:$L$47,10,FALSE))</f>
        <v/>
      </c>
      <c r="AI30" s="156" t="str">
        <f>IF(AI29="","",VLOOKUP(AI29,シフト記号表!$C$6:$L$47,10,FALSE))</f>
        <v/>
      </c>
      <c r="AJ30" s="157" t="str">
        <f>IF(AJ29="","",VLOOKUP(AJ29,シフト記号表!$C$6:$L$47,10,FALSE))</f>
        <v/>
      </c>
      <c r="AK30" s="155" t="str">
        <f>IF(AK29="","",VLOOKUP(AK29,シフト記号表!$C$6:$L$47,10,FALSE))</f>
        <v/>
      </c>
      <c r="AL30" s="156" t="str">
        <f>IF(AL29="","",VLOOKUP(AL29,シフト記号表!$C$6:$L$47,10,FALSE))</f>
        <v/>
      </c>
      <c r="AM30" s="156" t="str">
        <f>IF(AM29="","",VLOOKUP(AM29,シフト記号表!$C$6:$L$47,10,FALSE))</f>
        <v/>
      </c>
      <c r="AN30" s="156" t="str">
        <f>IF(AN29="","",VLOOKUP(AN29,シフト記号表!$C$6:$L$47,10,FALSE))</f>
        <v/>
      </c>
      <c r="AO30" s="156" t="str">
        <f>IF(AO29="","",VLOOKUP(AO29,シフト記号表!$C$6:$L$47,10,FALSE))</f>
        <v/>
      </c>
      <c r="AP30" s="156" t="str">
        <f>IF(AP29="","",VLOOKUP(AP29,シフト記号表!$C$6:$L$47,10,FALSE))</f>
        <v/>
      </c>
      <c r="AQ30" s="157" t="str">
        <f>IF(AQ29="","",VLOOKUP(AQ29,シフト記号表!$C$6:$L$47,10,FALSE))</f>
        <v/>
      </c>
      <c r="AR30" s="155" t="str">
        <f>IF(AR29="","",VLOOKUP(AR29,シフト記号表!$C$6:$L$47,10,FALSE))</f>
        <v/>
      </c>
      <c r="AS30" s="156" t="str">
        <f>IF(AS29="","",VLOOKUP(AS29,シフト記号表!$C$6:$L$47,10,FALSE))</f>
        <v/>
      </c>
      <c r="AT30" s="156" t="str">
        <f>IF(AT29="","",VLOOKUP(AT29,シフト記号表!$C$6:$L$47,10,FALSE))</f>
        <v/>
      </c>
      <c r="AU30" s="156" t="str">
        <f>IF(AU29="","",VLOOKUP(AU29,シフト記号表!$C$6:$L$47,10,FALSE))</f>
        <v/>
      </c>
      <c r="AV30" s="156" t="str">
        <f>IF(AV29="","",VLOOKUP(AV29,シフト記号表!$C$6:$L$47,10,FALSE))</f>
        <v/>
      </c>
      <c r="AW30" s="156" t="str">
        <f>IF(AW29="","",VLOOKUP(AW29,シフト記号表!$C$6:$L$47,10,FALSE))</f>
        <v/>
      </c>
      <c r="AX30" s="157" t="str">
        <f>IF(AX29="","",VLOOKUP(AX29,シフト記号表!$C$6:$L$47,10,FALSE))</f>
        <v/>
      </c>
      <c r="AY30" s="155" t="str">
        <f>IF(AY29="","",VLOOKUP(AY29,シフト記号表!$C$6:$L$47,10,FALSE))</f>
        <v/>
      </c>
      <c r="AZ30" s="156" t="str">
        <f>IF(AZ29="","",VLOOKUP(AZ29,シフト記号表!$C$6:$L$47,10,FALSE))</f>
        <v/>
      </c>
      <c r="BA30" s="156" t="str">
        <f>IF(BA29="","",VLOOKUP(BA29,シフト記号表!$C$6:$L$47,10,FALSE))</f>
        <v/>
      </c>
      <c r="BB30" s="255">
        <f>IF($BE$3="４週",SUM(W30:AX30),IF($BE$3="暦月",SUM(W30:BA30),""))</f>
        <v>0</v>
      </c>
      <c r="BC30" s="256"/>
      <c r="BD30" s="257">
        <f>IF($BE$3="４週",BB30/4,IF($BE$3="暦月",(BB30/($BE$8/7)),""))</f>
        <v>0</v>
      </c>
      <c r="BE30" s="256"/>
      <c r="BF30" s="337"/>
      <c r="BG30" s="338"/>
      <c r="BH30" s="338"/>
      <c r="BI30" s="338"/>
      <c r="BJ30" s="339"/>
    </row>
    <row r="31" spans="2:62" ht="20.25" customHeight="1" x14ac:dyDescent="0.4">
      <c r="B31" s="226">
        <f>B29+1</f>
        <v>8</v>
      </c>
      <c r="C31" s="227"/>
      <c r="D31" s="228"/>
      <c r="E31" s="145"/>
      <c r="F31" s="146"/>
      <c r="G31" s="145"/>
      <c r="H31" s="146"/>
      <c r="I31" s="229"/>
      <c r="J31" s="230"/>
      <c r="K31" s="231"/>
      <c r="L31" s="232"/>
      <c r="M31" s="232"/>
      <c r="N31" s="228"/>
      <c r="O31" s="234"/>
      <c r="P31" s="235"/>
      <c r="Q31" s="235"/>
      <c r="R31" s="235"/>
      <c r="S31" s="236"/>
      <c r="T31" s="101" t="s">
        <v>18</v>
      </c>
      <c r="U31" s="102"/>
      <c r="V31" s="103"/>
      <c r="W31" s="91"/>
      <c r="X31" s="92"/>
      <c r="Y31" s="92"/>
      <c r="Z31" s="92"/>
      <c r="AA31" s="92"/>
      <c r="AB31" s="92"/>
      <c r="AC31" s="93"/>
      <c r="AD31" s="91"/>
      <c r="AE31" s="92"/>
      <c r="AF31" s="92"/>
      <c r="AG31" s="92"/>
      <c r="AH31" s="92"/>
      <c r="AI31" s="92"/>
      <c r="AJ31" s="93"/>
      <c r="AK31" s="91"/>
      <c r="AL31" s="92"/>
      <c r="AM31" s="92"/>
      <c r="AN31" s="92"/>
      <c r="AO31" s="92"/>
      <c r="AP31" s="92"/>
      <c r="AQ31" s="93"/>
      <c r="AR31" s="91"/>
      <c r="AS31" s="92"/>
      <c r="AT31" s="92"/>
      <c r="AU31" s="92"/>
      <c r="AV31" s="92"/>
      <c r="AW31" s="92"/>
      <c r="AX31" s="93"/>
      <c r="AY31" s="91"/>
      <c r="AZ31" s="92"/>
      <c r="BA31" s="94"/>
      <c r="BB31" s="237"/>
      <c r="BC31" s="238"/>
      <c r="BD31" s="239"/>
      <c r="BE31" s="240"/>
      <c r="BF31" s="241"/>
      <c r="BG31" s="242"/>
      <c r="BH31" s="242"/>
      <c r="BI31" s="242"/>
      <c r="BJ31" s="243"/>
    </row>
    <row r="32" spans="2:62" ht="20.25" customHeight="1" x14ac:dyDescent="0.4">
      <c r="B32" s="247"/>
      <c r="C32" s="258"/>
      <c r="D32" s="259"/>
      <c r="E32" s="145"/>
      <c r="F32" s="146">
        <f>C31</f>
        <v>0</v>
      </c>
      <c r="G32" s="145"/>
      <c r="H32" s="146">
        <f>I31</f>
        <v>0</v>
      </c>
      <c r="I32" s="260"/>
      <c r="J32" s="261"/>
      <c r="K32" s="262"/>
      <c r="L32" s="263"/>
      <c r="M32" s="263"/>
      <c r="N32" s="259"/>
      <c r="O32" s="234"/>
      <c r="P32" s="235"/>
      <c r="Q32" s="235"/>
      <c r="R32" s="235"/>
      <c r="S32" s="236"/>
      <c r="T32" s="98" t="s">
        <v>170</v>
      </c>
      <c r="U32" s="99"/>
      <c r="V32" s="100"/>
      <c r="W32" s="155" t="str">
        <f>IF(W31="","",VLOOKUP(W31,シフト記号表!$C$6:$L$47,10,FALSE))</f>
        <v/>
      </c>
      <c r="X32" s="156" t="str">
        <f>IF(X31="","",VLOOKUP(X31,シフト記号表!$C$6:$L$47,10,FALSE))</f>
        <v/>
      </c>
      <c r="Y32" s="156" t="str">
        <f>IF(Y31="","",VLOOKUP(Y31,シフト記号表!$C$6:$L$47,10,FALSE))</f>
        <v/>
      </c>
      <c r="Z32" s="156" t="str">
        <f>IF(Z31="","",VLOOKUP(Z31,シフト記号表!$C$6:$L$47,10,FALSE))</f>
        <v/>
      </c>
      <c r="AA32" s="156" t="str">
        <f>IF(AA31="","",VLOOKUP(AA31,シフト記号表!$C$6:$L$47,10,FALSE))</f>
        <v/>
      </c>
      <c r="AB32" s="156" t="str">
        <f>IF(AB31="","",VLOOKUP(AB31,シフト記号表!$C$6:$L$47,10,FALSE))</f>
        <v/>
      </c>
      <c r="AC32" s="157" t="str">
        <f>IF(AC31="","",VLOOKUP(AC31,シフト記号表!$C$6:$L$47,10,FALSE))</f>
        <v/>
      </c>
      <c r="AD32" s="155" t="str">
        <f>IF(AD31="","",VLOOKUP(AD31,シフト記号表!$C$6:$L$47,10,FALSE))</f>
        <v/>
      </c>
      <c r="AE32" s="156" t="str">
        <f>IF(AE31="","",VLOOKUP(AE31,シフト記号表!$C$6:$L$47,10,FALSE))</f>
        <v/>
      </c>
      <c r="AF32" s="156" t="str">
        <f>IF(AF31="","",VLOOKUP(AF31,シフト記号表!$C$6:$L$47,10,FALSE))</f>
        <v/>
      </c>
      <c r="AG32" s="156" t="str">
        <f>IF(AG31="","",VLOOKUP(AG31,シフト記号表!$C$6:$L$47,10,FALSE))</f>
        <v/>
      </c>
      <c r="AH32" s="156" t="str">
        <f>IF(AH31="","",VLOOKUP(AH31,シフト記号表!$C$6:$L$47,10,FALSE))</f>
        <v/>
      </c>
      <c r="AI32" s="156" t="str">
        <f>IF(AI31="","",VLOOKUP(AI31,シフト記号表!$C$6:$L$47,10,FALSE))</f>
        <v/>
      </c>
      <c r="AJ32" s="157" t="str">
        <f>IF(AJ31="","",VLOOKUP(AJ31,シフト記号表!$C$6:$L$47,10,FALSE))</f>
        <v/>
      </c>
      <c r="AK32" s="155" t="str">
        <f>IF(AK31="","",VLOOKUP(AK31,シフト記号表!$C$6:$L$47,10,FALSE))</f>
        <v/>
      </c>
      <c r="AL32" s="156" t="str">
        <f>IF(AL31="","",VLOOKUP(AL31,シフト記号表!$C$6:$L$47,10,FALSE))</f>
        <v/>
      </c>
      <c r="AM32" s="156" t="str">
        <f>IF(AM31="","",VLOOKUP(AM31,シフト記号表!$C$6:$L$47,10,FALSE))</f>
        <v/>
      </c>
      <c r="AN32" s="156" t="str">
        <f>IF(AN31="","",VLOOKUP(AN31,シフト記号表!$C$6:$L$47,10,FALSE))</f>
        <v/>
      </c>
      <c r="AO32" s="156" t="str">
        <f>IF(AO31="","",VLOOKUP(AO31,シフト記号表!$C$6:$L$47,10,FALSE))</f>
        <v/>
      </c>
      <c r="AP32" s="156" t="str">
        <f>IF(AP31="","",VLOOKUP(AP31,シフト記号表!$C$6:$L$47,10,FALSE))</f>
        <v/>
      </c>
      <c r="AQ32" s="157" t="str">
        <f>IF(AQ31="","",VLOOKUP(AQ31,シフト記号表!$C$6:$L$47,10,FALSE))</f>
        <v/>
      </c>
      <c r="AR32" s="155" t="str">
        <f>IF(AR31="","",VLOOKUP(AR31,シフト記号表!$C$6:$L$47,10,FALSE))</f>
        <v/>
      </c>
      <c r="AS32" s="156" t="str">
        <f>IF(AS31="","",VLOOKUP(AS31,シフト記号表!$C$6:$L$47,10,FALSE))</f>
        <v/>
      </c>
      <c r="AT32" s="156" t="str">
        <f>IF(AT31="","",VLOOKUP(AT31,シフト記号表!$C$6:$L$47,10,FALSE))</f>
        <v/>
      </c>
      <c r="AU32" s="156" t="str">
        <f>IF(AU31="","",VLOOKUP(AU31,シフト記号表!$C$6:$L$47,10,FALSE))</f>
        <v/>
      </c>
      <c r="AV32" s="156" t="str">
        <f>IF(AV31="","",VLOOKUP(AV31,シフト記号表!$C$6:$L$47,10,FALSE))</f>
        <v/>
      </c>
      <c r="AW32" s="156" t="str">
        <f>IF(AW31="","",VLOOKUP(AW31,シフト記号表!$C$6:$L$47,10,FALSE))</f>
        <v/>
      </c>
      <c r="AX32" s="157" t="str">
        <f>IF(AX31="","",VLOOKUP(AX31,シフト記号表!$C$6:$L$47,10,FALSE))</f>
        <v/>
      </c>
      <c r="AY32" s="155" t="str">
        <f>IF(AY31="","",VLOOKUP(AY31,シフト記号表!$C$6:$L$47,10,FALSE))</f>
        <v/>
      </c>
      <c r="AZ32" s="156" t="str">
        <f>IF(AZ31="","",VLOOKUP(AZ31,シフト記号表!$C$6:$L$47,10,FALSE))</f>
        <v/>
      </c>
      <c r="BA32" s="156" t="str">
        <f>IF(BA31="","",VLOOKUP(BA31,シフト記号表!$C$6:$L$47,10,FALSE))</f>
        <v/>
      </c>
      <c r="BB32" s="255">
        <f>IF($BE$3="４週",SUM(W32:AX32),IF($BE$3="暦月",SUM(W32:BA32),""))</f>
        <v>0</v>
      </c>
      <c r="BC32" s="256"/>
      <c r="BD32" s="257">
        <f>IF($BE$3="４週",BB32/4,IF($BE$3="暦月",(BB32/($BE$8/7)),""))</f>
        <v>0</v>
      </c>
      <c r="BE32" s="256"/>
      <c r="BF32" s="337"/>
      <c r="BG32" s="338"/>
      <c r="BH32" s="338"/>
      <c r="BI32" s="338"/>
      <c r="BJ32" s="339"/>
    </row>
    <row r="33" spans="2:62" ht="20.25" customHeight="1" x14ac:dyDescent="0.4">
      <c r="B33" s="226">
        <f>B31+1</f>
        <v>9</v>
      </c>
      <c r="C33" s="227"/>
      <c r="D33" s="228"/>
      <c r="E33" s="145"/>
      <c r="F33" s="146"/>
      <c r="G33" s="145"/>
      <c r="H33" s="146"/>
      <c r="I33" s="229"/>
      <c r="J33" s="230"/>
      <c r="K33" s="231"/>
      <c r="L33" s="232"/>
      <c r="M33" s="232"/>
      <c r="N33" s="228"/>
      <c r="O33" s="234"/>
      <c r="P33" s="235"/>
      <c r="Q33" s="235"/>
      <c r="R33" s="235"/>
      <c r="S33" s="236"/>
      <c r="T33" s="101" t="s">
        <v>18</v>
      </c>
      <c r="U33" s="102"/>
      <c r="V33" s="103"/>
      <c r="W33" s="91"/>
      <c r="X33" s="92"/>
      <c r="Y33" s="92"/>
      <c r="Z33" s="92"/>
      <c r="AA33" s="92"/>
      <c r="AB33" s="92"/>
      <c r="AC33" s="93"/>
      <c r="AD33" s="91"/>
      <c r="AE33" s="92"/>
      <c r="AF33" s="92"/>
      <c r="AG33" s="92"/>
      <c r="AH33" s="92"/>
      <c r="AI33" s="92"/>
      <c r="AJ33" s="93"/>
      <c r="AK33" s="91"/>
      <c r="AL33" s="92"/>
      <c r="AM33" s="92"/>
      <c r="AN33" s="92"/>
      <c r="AO33" s="92"/>
      <c r="AP33" s="92"/>
      <c r="AQ33" s="93"/>
      <c r="AR33" s="91"/>
      <c r="AS33" s="92"/>
      <c r="AT33" s="92"/>
      <c r="AU33" s="92"/>
      <c r="AV33" s="92"/>
      <c r="AW33" s="92"/>
      <c r="AX33" s="93"/>
      <c r="AY33" s="91"/>
      <c r="AZ33" s="92"/>
      <c r="BA33" s="94"/>
      <c r="BB33" s="237"/>
      <c r="BC33" s="238"/>
      <c r="BD33" s="239"/>
      <c r="BE33" s="240"/>
      <c r="BF33" s="241"/>
      <c r="BG33" s="242"/>
      <c r="BH33" s="242"/>
      <c r="BI33" s="242"/>
      <c r="BJ33" s="243"/>
    </row>
    <row r="34" spans="2:62" ht="20.25" customHeight="1" x14ac:dyDescent="0.4">
      <c r="B34" s="247"/>
      <c r="C34" s="258"/>
      <c r="D34" s="259"/>
      <c r="E34" s="145"/>
      <c r="F34" s="146">
        <f>C33</f>
        <v>0</v>
      </c>
      <c r="G34" s="145"/>
      <c r="H34" s="146">
        <f>I33</f>
        <v>0</v>
      </c>
      <c r="I34" s="260"/>
      <c r="J34" s="261"/>
      <c r="K34" s="262"/>
      <c r="L34" s="263"/>
      <c r="M34" s="263"/>
      <c r="N34" s="259"/>
      <c r="O34" s="234"/>
      <c r="P34" s="235"/>
      <c r="Q34" s="235"/>
      <c r="R34" s="235"/>
      <c r="S34" s="236"/>
      <c r="T34" s="159" t="s">
        <v>170</v>
      </c>
      <c r="U34" s="106"/>
      <c r="V34" s="160"/>
      <c r="W34" s="155" t="str">
        <f>IF(W33="","",VLOOKUP(W33,シフト記号表!$C$6:$L$47,10,FALSE))</f>
        <v/>
      </c>
      <c r="X34" s="156" t="str">
        <f>IF(X33="","",VLOOKUP(X33,シフト記号表!$C$6:$L$47,10,FALSE))</f>
        <v/>
      </c>
      <c r="Y34" s="156" t="str">
        <f>IF(Y33="","",VLOOKUP(Y33,シフト記号表!$C$6:$L$47,10,FALSE))</f>
        <v/>
      </c>
      <c r="Z34" s="156" t="str">
        <f>IF(Z33="","",VLOOKUP(Z33,シフト記号表!$C$6:$L$47,10,FALSE))</f>
        <v/>
      </c>
      <c r="AA34" s="156" t="str">
        <f>IF(AA33="","",VLOOKUP(AA33,シフト記号表!$C$6:$L$47,10,FALSE))</f>
        <v/>
      </c>
      <c r="AB34" s="156" t="str">
        <f>IF(AB33="","",VLOOKUP(AB33,シフト記号表!$C$6:$L$47,10,FALSE))</f>
        <v/>
      </c>
      <c r="AC34" s="157" t="str">
        <f>IF(AC33="","",VLOOKUP(AC33,シフト記号表!$C$6:$L$47,10,FALSE))</f>
        <v/>
      </c>
      <c r="AD34" s="155" t="str">
        <f>IF(AD33="","",VLOOKUP(AD33,シフト記号表!$C$6:$L$47,10,FALSE))</f>
        <v/>
      </c>
      <c r="AE34" s="156" t="str">
        <f>IF(AE33="","",VLOOKUP(AE33,シフト記号表!$C$6:$L$47,10,FALSE))</f>
        <v/>
      </c>
      <c r="AF34" s="156" t="str">
        <f>IF(AF33="","",VLOOKUP(AF33,シフト記号表!$C$6:$L$47,10,FALSE))</f>
        <v/>
      </c>
      <c r="AG34" s="156" t="str">
        <f>IF(AG33="","",VLOOKUP(AG33,シフト記号表!$C$6:$L$47,10,FALSE))</f>
        <v/>
      </c>
      <c r="AH34" s="156" t="str">
        <f>IF(AH33="","",VLOOKUP(AH33,シフト記号表!$C$6:$L$47,10,FALSE))</f>
        <v/>
      </c>
      <c r="AI34" s="156" t="str">
        <f>IF(AI33="","",VLOOKUP(AI33,シフト記号表!$C$6:$L$47,10,FALSE))</f>
        <v/>
      </c>
      <c r="AJ34" s="157" t="str">
        <f>IF(AJ33="","",VLOOKUP(AJ33,シフト記号表!$C$6:$L$47,10,FALSE))</f>
        <v/>
      </c>
      <c r="AK34" s="155" t="str">
        <f>IF(AK33="","",VLOOKUP(AK33,シフト記号表!$C$6:$L$47,10,FALSE))</f>
        <v/>
      </c>
      <c r="AL34" s="156" t="str">
        <f>IF(AL33="","",VLOOKUP(AL33,シフト記号表!$C$6:$L$47,10,FALSE))</f>
        <v/>
      </c>
      <c r="AM34" s="156" t="str">
        <f>IF(AM33="","",VLOOKUP(AM33,シフト記号表!$C$6:$L$47,10,FALSE))</f>
        <v/>
      </c>
      <c r="AN34" s="156" t="str">
        <f>IF(AN33="","",VLOOKUP(AN33,シフト記号表!$C$6:$L$47,10,FALSE))</f>
        <v/>
      </c>
      <c r="AO34" s="156" t="str">
        <f>IF(AO33="","",VLOOKUP(AO33,シフト記号表!$C$6:$L$47,10,FALSE))</f>
        <v/>
      </c>
      <c r="AP34" s="156" t="str">
        <f>IF(AP33="","",VLOOKUP(AP33,シフト記号表!$C$6:$L$47,10,FALSE))</f>
        <v/>
      </c>
      <c r="AQ34" s="157" t="str">
        <f>IF(AQ33="","",VLOOKUP(AQ33,シフト記号表!$C$6:$L$47,10,FALSE))</f>
        <v/>
      </c>
      <c r="AR34" s="155" t="str">
        <f>IF(AR33="","",VLOOKUP(AR33,シフト記号表!$C$6:$L$47,10,FALSE))</f>
        <v/>
      </c>
      <c r="AS34" s="156" t="str">
        <f>IF(AS33="","",VLOOKUP(AS33,シフト記号表!$C$6:$L$47,10,FALSE))</f>
        <v/>
      </c>
      <c r="AT34" s="156" t="str">
        <f>IF(AT33="","",VLOOKUP(AT33,シフト記号表!$C$6:$L$47,10,FALSE))</f>
        <v/>
      </c>
      <c r="AU34" s="156" t="str">
        <f>IF(AU33="","",VLOOKUP(AU33,シフト記号表!$C$6:$L$47,10,FALSE))</f>
        <v/>
      </c>
      <c r="AV34" s="156" t="str">
        <f>IF(AV33="","",VLOOKUP(AV33,シフト記号表!$C$6:$L$47,10,FALSE))</f>
        <v/>
      </c>
      <c r="AW34" s="156" t="str">
        <f>IF(AW33="","",VLOOKUP(AW33,シフト記号表!$C$6:$L$47,10,FALSE))</f>
        <v/>
      </c>
      <c r="AX34" s="157" t="str">
        <f>IF(AX33="","",VLOOKUP(AX33,シフト記号表!$C$6:$L$47,10,FALSE))</f>
        <v/>
      </c>
      <c r="AY34" s="155" t="str">
        <f>IF(AY33="","",VLOOKUP(AY33,シフト記号表!$C$6:$L$47,10,FALSE))</f>
        <v/>
      </c>
      <c r="AZ34" s="156" t="str">
        <f>IF(AZ33="","",VLOOKUP(AZ33,シフト記号表!$C$6:$L$47,10,FALSE))</f>
        <v/>
      </c>
      <c r="BA34" s="156" t="str">
        <f>IF(BA33="","",VLOOKUP(BA33,シフト記号表!$C$6:$L$47,10,FALSE))</f>
        <v/>
      </c>
      <c r="BB34" s="255">
        <f>IF($BE$3="４週",SUM(W34:AX34),IF($BE$3="暦月",SUM(W34:BA34),""))</f>
        <v>0</v>
      </c>
      <c r="BC34" s="256"/>
      <c r="BD34" s="257">
        <f>IF($BE$3="４週",BB34/4,IF($BE$3="暦月",(BB34/($BE$8/7)),""))</f>
        <v>0</v>
      </c>
      <c r="BE34" s="256"/>
      <c r="BF34" s="337"/>
      <c r="BG34" s="338"/>
      <c r="BH34" s="338"/>
      <c r="BI34" s="338"/>
      <c r="BJ34" s="339"/>
    </row>
    <row r="35" spans="2:62" ht="20.25" customHeight="1" x14ac:dyDescent="0.4">
      <c r="B35" s="226">
        <f>B33+1</f>
        <v>10</v>
      </c>
      <c r="C35" s="227"/>
      <c r="D35" s="228"/>
      <c r="E35" s="145"/>
      <c r="F35" s="146"/>
      <c r="G35" s="145"/>
      <c r="H35" s="146"/>
      <c r="I35" s="229"/>
      <c r="J35" s="230"/>
      <c r="K35" s="231"/>
      <c r="L35" s="232"/>
      <c r="M35" s="232"/>
      <c r="N35" s="228"/>
      <c r="O35" s="234"/>
      <c r="P35" s="235"/>
      <c r="Q35" s="235"/>
      <c r="R35" s="235"/>
      <c r="S35" s="236"/>
      <c r="T35" s="158" t="s">
        <v>18</v>
      </c>
      <c r="U35" s="104"/>
      <c r="V35" s="105"/>
      <c r="W35" s="91"/>
      <c r="X35" s="92"/>
      <c r="Y35" s="92"/>
      <c r="Z35" s="92"/>
      <c r="AA35" s="92"/>
      <c r="AB35" s="92"/>
      <c r="AC35" s="93"/>
      <c r="AD35" s="91"/>
      <c r="AE35" s="92"/>
      <c r="AF35" s="92"/>
      <c r="AG35" s="92"/>
      <c r="AH35" s="92"/>
      <c r="AI35" s="92"/>
      <c r="AJ35" s="93"/>
      <c r="AK35" s="91"/>
      <c r="AL35" s="92"/>
      <c r="AM35" s="92"/>
      <c r="AN35" s="92"/>
      <c r="AO35" s="92"/>
      <c r="AP35" s="92"/>
      <c r="AQ35" s="93"/>
      <c r="AR35" s="91"/>
      <c r="AS35" s="92"/>
      <c r="AT35" s="92"/>
      <c r="AU35" s="92"/>
      <c r="AV35" s="92"/>
      <c r="AW35" s="92"/>
      <c r="AX35" s="93"/>
      <c r="AY35" s="91"/>
      <c r="AZ35" s="92"/>
      <c r="BA35" s="94"/>
      <c r="BB35" s="237"/>
      <c r="BC35" s="238"/>
      <c r="BD35" s="239"/>
      <c r="BE35" s="240"/>
      <c r="BF35" s="241"/>
      <c r="BG35" s="242"/>
      <c r="BH35" s="242"/>
      <c r="BI35" s="242"/>
      <c r="BJ35" s="243"/>
    </row>
    <row r="36" spans="2:62" ht="20.25" customHeight="1" x14ac:dyDescent="0.4">
      <c r="B36" s="247"/>
      <c r="C36" s="258"/>
      <c r="D36" s="259"/>
      <c r="E36" s="145"/>
      <c r="F36" s="146">
        <f>C35</f>
        <v>0</v>
      </c>
      <c r="G36" s="145"/>
      <c r="H36" s="146">
        <f>I35</f>
        <v>0</v>
      </c>
      <c r="I36" s="260"/>
      <c r="J36" s="261"/>
      <c r="K36" s="262"/>
      <c r="L36" s="263"/>
      <c r="M36" s="263"/>
      <c r="N36" s="259"/>
      <c r="O36" s="234"/>
      <c r="P36" s="235"/>
      <c r="Q36" s="235"/>
      <c r="R36" s="235"/>
      <c r="S36" s="236"/>
      <c r="T36" s="159" t="s">
        <v>170</v>
      </c>
      <c r="U36" s="106"/>
      <c r="V36" s="160"/>
      <c r="W36" s="155" t="str">
        <f>IF(W35="","",VLOOKUP(W35,シフト記号表!$C$6:$L$47,10,FALSE))</f>
        <v/>
      </c>
      <c r="X36" s="156" t="str">
        <f>IF(X35="","",VLOOKUP(X35,シフト記号表!$C$6:$L$47,10,FALSE))</f>
        <v/>
      </c>
      <c r="Y36" s="156" t="str">
        <f>IF(Y35="","",VLOOKUP(Y35,シフト記号表!$C$6:$L$47,10,FALSE))</f>
        <v/>
      </c>
      <c r="Z36" s="156" t="str">
        <f>IF(Z35="","",VLOOKUP(Z35,シフト記号表!$C$6:$L$47,10,FALSE))</f>
        <v/>
      </c>
      <c r="AA36" s="156" t="str">
        <f>IF(AA35="","",VLOOKUP(AA35,シフト記号表!$C$6:$L$47,10,FALSE))</f>
        <v/>
      </c>
      <c r="AB36" s="156" t="str">
        <f>IF(AB35="","",VLOOKUP(AB35,シフト記号表!$C$6:$L$47,10,FALSE))</f>
        <v/>
      </c>
      <c r="AC36" s="157" t="str">
        <f>IF(AC35="","",VLOOKUP(AC35,シフト記号表!$C$6:$L$47,10,FALSE))</f>
        <v/>
      </c>
      <c r="AD36" s="155" t="str">
        <f>IF(AD35="","",VLOOKUP(AD35,シフト記号表!$C$6:$L$47,10,FALSE))</f>
        <v/>
      </c>
      <c r="AE36" s="156" t="str">
        <f>IF(AE35="","",VLOOKUP(AE35,シフト記号表!$C$6:$L$47,10,FALSE))</f>
        <v/>
      </c>
      <c r="AF36" s="156" t="str">
        <f>IF(AF35="","",VLOOKUP(AF35,シフト記号表!$C$6:$L$47,10,FALSE))</f>
        <v/>
      </c>
      <c r="AG36" s="156" t="str">
        <f>IF(AG35="","",VLOOKUP(AG35,シフト記号表!$C$6:$L$47,10,FALSE))</f>
        <v/>
      </c>
      <c r="AH36" s="156" t="str">
        <f>IF(AH35="","",VLOOKUP(AH35,シフト記号表!$C$6:$L$47,10,FALSE))</f>
        <v/>
      </c>
      <c r="AI36" s="156" t="str">
        <f>IF(AI35="","",VLOOKUP(AI35,シフト記号表!$C$6:$L$47,10,FALSE))</f>
        <v/>
      </c>
      <c r="AJ36" s="157" t="str">
        <f>IF(AJ35="","",VLOOKUP(AJ35,シフト記号表!$C$6:$L$47,10,FALSE))</f>
        <v/>
      </c>
      <c r="AK36" s="155" t="str">
        <f>IF(AK35="","",VLOOKUP(AK35,シフト記号表!$C$6:$L$47,10,FALSE))</f>
        <v/>
      </c>
      <c r="AL36" s="156" t="str">
        <f>IF(AL35="","",VLOOKUP(AL35,シフト記号表!$C$6:$L$47,10,FALSE))</f>
        <v/>
      </c>
      <c r="AM36" s="156" t="str">
        <f>IF(AM35="","",VLOOKUP(AM35,シフト記号表!$C$6:$L$47,10,FALSE))</f>
        <v/>
      </c>
      <c r="AN36" s="156" t="str">
        <f>IF(AN35="","",VLOOKUP(AN35,シフト記号表!$C$6:$L$47,10,FALSE))</f>
        <v/>
      </c>
      <c r="AO36" s="156" t="str">
        <f>IF(AO35="","",VLOOKUP(AO35,シフト記号表!$C$6:$L$47,10,FALSE))</f>
        <v/>
      </c>
      <c r="AP36" s="156" t="str">
        <f>IF(AP35="","",VLOOKUP(AP35,シフト記号表!$C$6:$L$47,10,FALSE))</f>
        <v/>
      </c>
      <c r="AQ36" s="157" t="str">
        <f>IF(AQ35="","",VLOOKUP(AQ35,シフト記号表!$C$6:$L$47,10,FALSE))</f>
        <v/>
      </c>
      <c r="AR36" s="155" t="str">
        <f>IF(AR35="","",VLOOKUP(AR35,シフト記号表!$C$6:$L$47,10,FALSE))</f>
        <v/>
      </c>
      <c r="AS36" s="156" t="str">
        <f>IF(AS35="","",VLOOKUP(AS35,シフト記号表!$C$6:$L$47,10,FALSE))</f>
        <v/>
      </c>
      <c r="AT36" s="156" t="str">
        <f>IF(AT35="","",VLOOKUP(AT35,シフト記号表!$C$6:$L$47,10,FALSE))</f>
        <v/>
      </c>
      <c r="AU36" s="156" t="str">
        <f>IF(AU35="","",VLOOKUP(AU35,シフト記号表!$C$6:$L$47,10,FALSE))</f>
        <v/>
      </c>
      <c r="AV36" s="156" t="str">
        <f>IF(AV35="","",VLOOKUP(AV35,シフト記号表!$C$6:$L$47,10,FALSE))</f>
        <v/>
      </c>
      <c r="AW36" s="156" t="str">
        <f>IF(AW35="","",VLOOKUP(AW35,シフト記号表!$C$6:$L$47,10,FALSE))</f>
        <v/>
      </c>
      <c r="AX36" s="157" t="str">
        <f>IF(AX35="","",VLOOKUP(AX35,シフト記号表!$C$6:$L$47,10,FALSE))</f>
        <v/>
      </c>
      <c r="AY36" s="155" t="str">
        <f>IF(AY35="","",VLOOKUP(AY35,シフト記号表!$C$6:$L$47,10,FALSE))</f>
        <v/>
      </c>
      <c r="AZ36" s="156" t="str">
        <f>IF(AZ35="","",VLOOKUP(AZ35,シフト記号表!$C$6:$L$47,10,FALSE))</f>
        <v/>
      </c>
      <c r="BA36" s="156" t="str">
        <f>IF(BA35="","",VLOOKUP(BA35,シフト記号表!$C$6:$L$47,10,FALSE))</f>
        <v/>
      </c>
      <c r="BB36" s="255">
        <f>IF($BE$3="４週",SUM(W36:AX36),IF($BE$3="暦月",SUM(W36:BA36),""))</f>
        <v>0</v>
      </c>
      <c r="BC36" s="256"/>
      <c r="BD36" s="257">
        <f>IF($BE$3="４週",BB36/4,IF($BE$3="暦月",(BB36/($BE$8/7)),""))</f>
        <v>0</v>
      </c>
      <c r="BE36" s="256"/>
      <c r="BF36" s="337"/>
      <c r="BG36" s="338"/>
      <c r="BH36" s="338"/>
      <c r="BI36" s="338"/>
      <c r="BJ36" s="339"/>
    </row>
    <row r="37" spans="2:62" ht="20.25" customHeight="1" x14ac:dyDescent="0.4">
      <c r="B37" s="226">
        <f>B35+1</f>
        <v>11</v>
      </c>
      <c r="C37" s="227"/>
      <c r="D37" s="228"/>
      <c r="E37" s="145"/>
      <c r="F37" s="146"/>
      <c r="G37" s="145"/>
      <c r="H37" s="146"/>
      <c r="I37" s="229"/>
      <c r="J37" s="230"/>
      <c r="K37" s="231"/>
      <c r="L37" s="232"/>
      <c r="M37" s="232"/>
      <c r="N37" s="228"/>
      <c r="O37" s="234"/>
      <c r="P37" s="235"/>
      <c r="Q37" s="235"/>
      <c r="R37" s="235"/>
      <c r="S37" s="236"/>
      <c r="T37" s="158" t="s">
        <v>18</v>
      </c>
      <c r="U37" s="104"/>
      <c r="V37" s="105"/>
      <c r="W37" s="91"/>
      <c r="X37" s="92"/>
      <c r="Y37" s="92"/>
      <c r="Z37" s="92"/>
      <c r="AA37" s="92"/>
      <c r="AB37" s="92"/>
      <c r="AC37" s="93"/>
      <c r="AD37" s="91"/>
      <c r="AE37" s="92"/>
      <c r="AF37" s="92"/>
      <c r="AG37" s="92"/>
      <c r="AH37" s="92"/>
      <c r="AI37" s="92"/>
      <c r="AJ37" s="93"/>
      <c r="AK37" s="91"/>
      <c r="AL37" s="92"/>
      <c r="AM37" s="92"/>
      <c r="AN37" s="92"/>
      <c r="AO37" s="92"/>
      <c r="AP37" s="92"/>
      <c r="AQ37" s="93"/>
      <c r="AR37" s="91"/>
      <c r="AS37" s="92"/>
      <c r="AT37" s="92"/>
      <c r="AU37" s="92"/>
      <c r="AV37" s="92"/>
      <c r="AW37" s="92"/>
      <c r="AX37" s="93"/>
      <c r="AY37" s="91"/>
      <c r="AZ37" s="92"/>
      <c r="BA37" s="94"/>
      <c r="BB37" s="237"/>
      <c r="BC37" s="238"/>
      <c r="BD37" s="239"/>
      <c r="BE37" s="240"/>
      <c r="BF37" s="241"/>
      <c r="BG37" s="242"/>
      <c r="BH37" s="242"/>
      <c r="BI37" s="242"/>
      <c r="BJ37" s="243"/>
    </row>
    <row r="38" spans="2:62" ht="20.25" customHeight="1" x14ac:dyDescent="0.4">
      <c r="B38" s="247"/>
      <c r="C38" s="258"/>
      <c r="D38" s="259"/>
      <c r="E38" s="145"/>
      <c r="F38" s="146">
        <f>C37</f>
        <v>0</v>
      </c>
      <c r="G38" s="145"/>
      <c r="H38" s="146">
        <f>I37</f>
        <v>0</v>
      </c>
      <c r="I38" s="260"/>
      <c r="J38" s="261"/>
      <c r="K38" s="262"/>
      <c r="L38" s="263"/>
      <c r="M38" s="263"/>
      <c r="N38" s="259"/>
      <c r="O38" s="234"/>
      <c r="P38" s="235"/>
      <c r="Q38" s="235"/>
      <c r="R38" s="235"/>
      <c r="S38" s="236"/>
      <c r="T38" s="159" t="s">
        <v>170</v>
      </c>
      <c r="U38" s="106"/>
      <c r="V38" s="160"/>
      <c r="W38" s="155" t="str">
        <f>IF(W37="","",VLOOKUP(W37,シフト記号表!$C$6:$L$47,10,FALSE))</f>
        <v/>
      </c>
      <c r="X38" s="156" t="str">
        <f>IF(X37="","",VLOOKUP(X37,シフト記号表!$C$6:$L$47,10,FALSE))</f>
        <v/>
      </c>
      <c r="Y38" s="156" t="str">
        <f>IF(Y37="","",VLOOKUP(Y37,シフト記号表!$C$6:$L$47,10,FALSE))</f>
        <v/>
      </c>
      <c r="Z38" s="156" t="str">
        <f>IF(Z37="","",VLOOKUP(Z37,シフト記号表!$C$6:$L$47,10,FALSE))</f>
        <v/>
      </c>
      <c r="AA38" s="156" t="str">
        <f>IF(AA37="","",VLOOKUP(AA37,シフト記号表!$C$6:$L$47,10,FALSE))</f>
        <v/>
      </c>
      <c r="AB38" s="156" t="str">
        <f>IF(AB37="","",VLOOKUP(AB37,シフト記号表!$C$6:$L$47,10,FALSE))</f>
        <v/>
      </c>
      <c r="AC38" s="157" t="str">
        <f>IF(AC37="","",VLOOKUP(AC37,シフト記号表!$C$6:$L$47,10,FALSE))</f>
        <v/>
      </c>
      <c r="AD38" s="155" t="str">
        <f>IF(AD37="","",VLOOKUP(AD37,シフト記号表!$C$6:$L$47,10,FALSE))</f>
        <v/>
      </c>
      <c r="AE38" s="156" t="str">
        <f>IF(AE37="","",VLOOKUP(AE37,シフト記号表!$C$6:$L$47,10,FALSE))</f>
        <v/>
      </c>
      <c r="AF38" s="156" t="str">
        <f>IF(AF37="","",VLOOKUP(AF37,シフト記号表!$C$6:$L$47,10,FALSE))</f>
        <v/>
      </c>
      <c r="AG38" s="156" t="str">
        <f>IF(AG37="","",VLOOKUP(AG37,シフト記号表!$C$6:$L$47,10,FALSE))</f>
        <v/>
      </c>
      <c r="AH38" s="156" t="str">
        <f>IF(AH37="","",VLOOKUP(AH37,シフト記号表!$C$6:$L$47,10,FALSE))</f>
        <v/>
      </c>
      <c r="AI38" s="156" t="str">
        <f>IF(AI37="","",VLOOKUP(AI37,シフト記号表!$C$6:$L$47,10,FALSE))</f>
        <v/>
      </c>
      <c r="AJ38" s="157" t="str">
        <f>IF(AJ37="","",VLOOKUP(AJ37,シフト記号表!$C$6:$L$47,10,FALSE))</f>
        <v/>
      </c>
      <c r="AK38" s="155" t="str">
        <f>IF(AK37="","",VLOOKUP(AK37,シフト記号表!$C$6:$L$47,10,FALSE))</f>
        <v/>
      </c>
      <c r="AL38" s="156" t="str">
        <f>IF(AL37="","",VLOOKUP(AL37,シフト記号表!$C$6:$L$47,10,FALSE))</f>
        <v/>
      </c>
      <c r="AM38" s="156" t="str">
        <f>IF(AM37="","",VLOOKUP(AM37,シフト記号表!$C$6:$L$47,10,FALSE))</f>
        <v/>
      </c>
      <c r="AN38" s="156" t="str">
        <f>IF(AN37="","",VLOOKUP(AN37,シフト記号表!$C$6:$L$47,10,FALSE))</f>
        <v/>
      </c>
      <c r="AO38" s="156" t="str">
        <f>IF(AO37="","",VLOOKUP(AO37,シフト記号表!$C$6:$L$47,10,FALSE))</f>
        <v/>
      </c>
      <c r="AP38" s="156" t="str">
        <f>IF(AP37="","",VLOOKUP(AP37,シフト記号表!$C$6:$L$47,10,FALSE))</f>
        <v/>
      </c>
      <c r="AQ38" s="157" t="str">
        <f>IF(AQ37="","",VLOOKUP(AQ37,シフト記号表!$C$6:$L$47,10,FALSE))</f>
        <v/>
      </c>
      <c r="AR38" s="155" t="str">
        <f>IF(AR37="","",VLOOKUP(AR37,シフト記号表!$C$6:$L$47,10,FALSE))</f>
        <v/>
      </c>
      <c r="AS38" s="156" t="str">
        <f>IF(AS37="","",VLOOKUP(AS37,シフト記号表!$C$6:$L$47,10,FALSE))</f>
        <v/>
      </c>
      <c r="AT38" s="156" t="str">
        <f>IF(AT37="","",VLOOKUP(AT37,シフト記号表!$C$6:$L$47,10,FALSE))</f>
        <v/>
      </c>
      <c r="AU38" s="156" t="str">
        <f>IF(AU37="","",VLOOKUP(AU37,シフト記号表!$C$6:$L$47,10,FALSE))</f>
        <v/>
      </c>
      <c r="AV38" s="156" t="str">
        <f>IF(AV37="","",VLOOKUP(AV37,シフト記号表!$C$6:$L$47,10,FALSE))</f>
        <v/>
      </c>
      <c r="AW38" s="156" t="str">
        <f>IF(AW37="","",VLOOKUP(AW37,シフト記号表!$C$6:$L$47,10,FALSE))</f>
        <v/>
      </c>
      <c r="AX38" s="157" t="str">
        <f>IF(AX37="","",VLOOKUP(AX37,シフト記号表!$C$6:$L$47,10,FALSE))</f>
        <v/>
      </c>
      <c r="AY38" s="155" t="str">
        <f>IF(AY37="","",VLOOKUP(AY37,シフト記号表!$C$6:$L$47,10,FALSE))</f>
        <v/>
      </c>
      <c r="AZ38" s="156" t="str">
        <f>IF(AZ37="","",VLOOKUP(AZ37,シフト記号表!$C$6:$L$47,10,FALSE))</f>
        <v/>
      </c>
      <c r="BA38" s="156" t="str">
        <f>IF(BA37="","",VLOOKUP(BA37,シフト記号表!$C$6:$L$47,10,FALSE))</f>
        <v/>
      </c>
      <c r="BB38" s="255">
        <f>IF($BE$3="４週",SUM(W38:AX38),IF($BE$3="暦月",SUM(W38:BA38),""))</f>
        <v>0</v>
      </c>
      <c r="BC38" s="256"/>
      <c r="BD38" s="257">
        <f>IF($BE$3="４週",BB38/4,IF($BE$3="暦月",(BB38/($BE$8/7)),""))</f>
        <v>0</v>
      </c>
      <c r="BE38" s="256"/>
      <c r="BF38" s="337"/>
      <c r="BG38" s="338"/>
      <c r="BH38" s="338"/>
      <c r="BI38" s="338"/>
      <c r="BJ38" s="339"/>
    </row>
    <row r="39" spans="2:62" ht="20.25" customHeight="1" x14ac:dyDescent="0.4">
      <c r="B39" s="226">
        <f>B37+1</f>
        <v>12</v>
      </c>
      <c r="C39" s="227"/>
      <c r="D39" s="228"/>
      <c r="E39" s="145"/>
      <c r="F39" s="146"/>
      <c r="G39" s="145"/>
      <c r="H39" s="146"/>
      <c r="I39" s="229"/>
      <c r="J39" s="230"/>
      <c r="K39" s="231"/>
      <c r="L39" s="232"/>
      <c r="M39" s="232"/>
      <c r="N39" s="228"/>
      <c r="O39" s="234"/>
      <c r="P39" s="235"/>
      <c r="Q39" s="235"/>
      <c r="R39" s="235"/>
      <c r="S39" s="236"/>
      <c r="T39" s="158" t="s">
        <v>18</v>
      </c>
      <c r="U39" s="104"/>
      <c r="V39" s="105"/>
      <c r="W39" s="91"/>
      <c r="X39" s="92"/>
      <c r="Y39" s="92"/>
      <c r="Z39" s="92"/>
      <c r="AA39" s="92"/>
      <c r="AB39" s="92"/>
      <c r="AC39" s="93"/>
      <c r="AD39" s="91"/>
      <c r="AE39" s="92"/>
      <c r="AF39" s="92"/>
      <c r="AG39" s="92"/>
      <c r="AH39" s="92"/>
      <c r="AI39" s="92"/>
      <c r="AJ39" s="93"/>
      <c r="AK39" s="91"/>
      <c r="AL39" s="92"/>
      <c r="AM39" s="92"/>
      <c r="AN39" s="92"/>
      <c r="AO39" s="92"/>
      <c r="AP39" s="92"/>
      <c r="AQ39" s="93"/>
      <c r="AR39" s="91"/>
      <c r="AS39" s="92"/>
      <c r="AT39" s="92"/>
      <c r="AU39" s="92"/>
      <c r="AV39" s="92"/>
      <c r="AW39" s="92"/>
      <c r="AX39" s="93"/>
      <c r="AY39" s="91"/>
      <c r="AZ39" s="92"/>
      <c r="BA39" s="94"/>
      <c r="BB39" s="237"/>
      <c r="BC39" s="238"/>
      <c r="BD39" s="239"/>
      <c r="BE39" s="240"/>
      <c r="BF39" s="241"/>
      <c r="BG39" s="242"/>
      <c r="BH39" s="242"/>
      <c r="BI39" s="242"/>
      <c r="BJ39" s="243"/>
    </row>
    <row r="40" spans="2:62" ht="20.25" customHeight="1" x14ac:dyDescent="0.4">
      <c r="B40" s="247"/>
      <c r="C40" s="258"/>
      <c r="D40" s="259"/>
      <c r="E40" s="145"/>
      <c r="F40" s="146">
        <f>C39</f>
        <v>0</v>
      </c>
      <c r="G40" s="145"/>
      <c r="H40" s="146">
        <f>I39</f>
        <v>0</v>
      </c>
      <c r="I40" s="260"/>
      <c r="J40" s="261"/>
      <c r="K40" s="262"/>
      <c r="L40" s="263"/>
      <c r="M40" s="263"/>
      <c r="N40" s="259"/>
      <c r="O40" s="234"/>
      <c r="P40" s="235"/>
      <c r="Q40" s="235"/>
      <c r="R40" s="235"/>
      <c r="S40" s="236"/>
      <c r="T40" s="159" t="s">
        <v>170</v>
      </c>
      <c r="U40" s="106"/>
      <c r="V40" s="160"/>
      <c r="W40" s="155" t="str">
        <f>IF(W39="","",VLOOKUP(W39,シフト記号表!$C$6:$L$47,10,FALSE))</f>
        <v/>
      </c>
      <c r="X40" s="156" t="str">
        <f>IF(X39="","",VLOOKUP(X39,シフト記号表!$C$6:$L$47,10,FALSE))</f>
        <v/>
      </c>
      <c r="Y40" s="156" t="str">
        <f>IF(Y39="","",VLOOKUP(Y39,シフト記号表!$C$6:$L$47,10,FALSE))</f>
        <v/>
      </c>
      <c r="Z40" s="156" t="str">
        <f>IF(Z39="","",VLOOKUP(Z39,シフト記号表!$C$6:$L$47,10,FALSE))</f>
        <v/>
      </c>
      <c r="AA40" s="156" t="str">
        <f>IF(AA39="","",VLOOKUP(AA39,シフト記号表!$C$6:$L$47,10,FALSE))</f>
        <v/>
      </c>
      <c r="AB40" s="156" t="str">
        <f>IF(AB39="","",VLOOKUP(AB39,シフト記号表!$C$6:$L$47,10,FALSE))</f>
        <v/>
      </c>
      <c r="AC40" s="157" t="str">
        <f>IF(AC39="","",VLOOKUP(AC39,シフト記号表!$C$6:$L$47,10,FALSE))</f>
        <v/>
      </c>
      <c r="AD40" s="155" t="str">
        <f>IF(AD39="","",VLOOKUP(AD39,シフト記号表!$C$6:$L$47,10,FALSE))</f>
        <v/>
      </c>
      <c r="AE40" s="156" t="str">
        <f>IF(AE39="","",VLOOKUP(AE39,シフト記号表!$C$6:$L$47,10,FALSE))</f>
        <v/>
      </c>
      <c r="AF40" s="156" t="str">
        <f>IF(AF39="","",VLOOKUP(AF39,シフト記号表!$C$6:$L$47,10,FALSE))</f>
        <v/>
      </c>
      <c r="AG40" s="156" t="str">
        <f>IF(AG39="","",VLOOKUP(AG39,シフト記号表!$C$6:$L$47,10,FALSE))</f>
        <v/>
      </c>
      <c r="AH40" s="156" t="str">
        <f>IF(AH39="","",VLOOKUP(AH39,シフト記号表!$C$6:$L$47,10,FALSE))</f>
        <v/>
      </c>
      <c r="AI40" s="156" t="str">
        <f>IF(AI39="","",VLOOKUP(AI39,シフト記号表!$C$6:$L$47,10,FALSE))</f>
        <v/>
      </c>
      <c r="AJ40" s="157" t="str">
        <f>IF(AJ39="","",VLOOKUP(AJ39,シフト記号表!$C$6:$L$47,10,FALSE))</f>
        <v/>
      </c>
      <c r="AK40" s="155" t="str">
        <f>IF(AK39="","",VLOOKUP(AK39,シフト記号表!$C$6:$L$47,10,FALSE))</f>
        <v/>
      </c>
      <c r="AL40" s="156" t="str">
        <f>IF(AL39="","",VLOOKUP(AL39,シフト記号表!$C$6:$L$47,10,FALSE))</f>
        <v/>
      </c>
      <c r="AM40" s="156" t="str">
        <f>IF(AM39="","",VLOOKUP(AM39,シフト記号表!$C$6:$L$47,10,FALSE))</f>
        <v/>
      </c>
      <c r="AN40" s="156" t="str">
        <f>IF(AN39="","",VLOOKUP(AN39,シフト記号表!$C$6:$L$47,10,FALSE))</f>
        <v/>
      </c>
      <c r="AO40" s="156" t="str">
        <f>IF(AO39="","",VLOOKUP(AO39,シフト記号表!$C$6:$L$47,10,FALSE))</f>
        <v/>
      </c>
      <c r="AP40" s="156" t="str">
        <f>IF(AP39="","",VLOOKUP(AP39,シフト記号表!$C$6:$L$47,10,FALSE))</f>
        <v/>
      </c>
      <c r="AQ40" s="157" t="str">
        <f>IF(AQ39="","",VLOOKUP(AQ39,シフト記号表!$C$6:$L$47,10,FALSE))</f>
        <v/>
      </c>
      <c r="AR40" s="155" t="str">
        <f>IF(AR39="","",VLOOKUP(AR39,シフト記号表!$C$6:$L$47,10,FALSE))</f>
        <v/>
      </c>
      <c r="AS40" s="156" t="str">
        <f>IF(AS39="","",VLOOKUP(AS39,シフト記号表!$C$6:$L$47,10,FALSE))</f>
        <v/>
      </c>
      <c r="AT40" s="156" t="str">
        <f>IF(AT39="","",VLOOKUP(AT39,シフト記号表!$C$6:$L$47,10,FALSE))</f>
        <v/>
      </c>
      <c r="AU40" s="156" t="str">
        <f>IF(AU39="","",VLOOKUP(AU39,シフト記号表!$C$6:$L$47,10,FALSE))</f>
        <v/>
      </c>
      <c r="AV40" s="156" t="str">
        <f>IF(AV39="","",VLOOKUP(AV39,シフト記号表!$C$6:$L$47,10,FALSE))</f>
        <v/>
      </c>
      <c r="AW40" s="156" t="str">
        <f>IF(AW39="","",VLOOKUP(AW39,シフト記号表!$C$6:$L$47,10,FALSE))</f>
        <v/>
      </c>
      <c r="AX40" s="157" t="str">
        <f>IF(AX39="","",VLOOKUP(AX39,シフト記号表!$C$6:$L$47,10,FALSE))</f>
        <v/>
      </c>
      <c r="AY40" s="155" t="str">
        <f>IF(AY39="","",VLOOKUP(AY39,シフト記号表!$C$6:$L$47,10,FALSE))</f>
        <v/>
      </c>
      <c r="AZ40" s="156" t="str">
        <f>IF(AZ39="","",VLOOKUP(AZ39,シフト記号表!$C$6:$L$47,10,FALSE))</f>
        <v/>
      </c>
      <c r="BA40" s="156" t="str">
        <f>IF(BA39="","",VLOOKUP(BA39,シフト記号表!$C$6:$L$47,10,FALSE))</f>
        <v/>
      </c>
      <c r="BB40" s="255">
        <f>IF($BE$3="４週",SUM(W40:AX40),IF($BE$3="暦月",SUM(W40:BA40),""))</f>
        <v>0</v>
      </c>
      <c r="BC40" s="256"/>
      <c r="BD40" s="257">
        <f>IF($BE$3="４週",BB40/4,IF($BE$3="暦月",(BB40/($BE$8/7)),""))</f>
        <v>0</v>
      </c>
      <c r="BE40" s="256"/>
      <c r="BF40" s="337"/>
      <c r="BG40" s="338"/>
      <c r="BH40" s="338"/>
      <c r="BI40" s="338"/>
      <c r="BJ40" s="339"/>
    </row>
    <row r="41" spans="2:62" ht="20.25" customHeight="1" x14ac:dyDescent="0.4">
      <c r="B41" s="226">
        <f>B39+1</f>
        <v>13</v>
      </c>
      <c r="C41" s="227"/>
      <c r="D41" s="228"/>
      <c r="E41" s="145"/>
      <c r="F41" s="146"/>
      <c r="G41" s="145"/>
      <c r="H41" s="146"/>
      <c r="I41" s="229"/>
      <c r="J41" s="230"/>
      <c r="K41" s="231"/>
      <c r="L41" s="232"/>
      <c r="M41" s="232"/>
      <c r="N41" s="228"/>
      <c r="O41" s="234"/>
      <c r="P41" s="235"/>
      <c r="Q41" s="235"/>
      <c r="R41" s="235"/>
      <c r="S41" s="236"/>
      <c r="T41" s="158" t="s">
        <v>18</v>
      </c>
      <c r="U41" s="104"/>
      <c r="V41" s="105"/>
      <c r="W41" s="91"/>
      <c r="X41" s="92"/>
      <c r="Y41" s="92"/>
      <c r="Z41" s="92"/>
      <c r="AA41" s="92"/>
      <c r="AB41" s="92"/>
      <c r="AC41" s="93"/>
      <c r="AD41" s="91"/>
      <c r="AE41" s="92"/>
      <c r="AF41" s="92"/>
      <c r="AG41" s="92"/>
      <c r="AH41" s="92"/>
      <c r="AI41" s="92"/>
      <c r="AJ41" s="93"/>
      <c r="AK41" s="91"/>
      <c r="AL41" s="92"/>
      <c r="AM41" s="92"/>
      <c r="AN41" s="92"/>
      <c r="AO41" s="92"/>
      <c r="AP41" s="92"/>
      <c r="AQ41" s="93"/>
      <c r="AR41" s="91"/>
      <c r="AS41" s="92"/>
      <c r="AT41" s="92"/>
      <c r="AU41" s="92"/>
      <c r="AV41" s="92"/>
      <c r="AW41" s="92"/>
      <c r="AX41" s="93"/>
      <c r="AY41" s="91"/>
      <c r="AZ41" s="92"/>
      <c r="BA41" s="94"/>
      <c r="BB41" s="237"/>
      <c r="BC41" s="238"/>
      <c r="BD41" s="239"/>
      <c r="BE41" s="240"/>
      <c r="BF41" s="241"/>
      <c r="BG41" s="242"/>
      <c r="BH41" s="242"/>
      <c r="BI41" s="242"/>
      <c r="BJ41" s="243"/>
    </row>
    <row r="42" spans="2:62" ht="20.25" customHeight="1" x14ac:dyDescent="0.4">
      <c r="B42" s="247"/>
      <c r="C42" s="258"/>
      <c r="D42" s="259"/>
      <c r="E42" s="145"/>
      <c r="F42" s="146">
        <f>C41</f>
        <v>0</v>
      </c>
      <c r="G42" s="145"/>
      <c r="H42" s="146">
        <f>I41</f>
        <v>0</v>
      </c>
      <c r="I42" s="260"/>
      <c r="J42" s="261"/>
      <c r="K42" s="262"/>
      <c r="L42" s="263"/>
      <c r="M42" s="263"/>
      <c r="N42" s="259"/>
      <c r="O42" s="234"/>
      <c r="P42" s="235"/>
      <c r="Q42" s="235"/>
      <c r="R42" s="235"/>
      <c r="S42" s="236"/>
      <c r="T42" s="159" t="s">
        <v>170</v>
      </c>
      <c r="U42" s="106"/>
      <c r="V42" s="160"/>
      <c r="W42" s="155" t="str">
        <f>IF(W41="","",VLOOKUP(W41,シフト記号表!$C$6:$L$47,10,FALSE))</f>
        <v/>
      </c>
      <c r="X42" s="156" t="str">
        <f>IF(X41="","",VLOOKUP(X41,シフト記号表!$C$6:$L$47,10,FALSE))</f>
        <v/>
      </c>
      <c r="Y42" s="156" t="str">
        <f>IF(Y41="","",VLOOKUP(Y41,シフト記号表!$C$6:$L$47,10,FALSE))</f>
        <v/>
      </c>
      <c r="Z42" s="156" t="str">
        <f>IF(Z41="","",VLOOKUP(Z41,シフト記号表!$C$6:$L$47,10,FALSE))</f>
        <v/>
      </c>
      <c r="AA42" s="156" t="str">
        <f>IF(AA41="","",VLOOKUP(AA41,シフト記号表!$C$6:$L$47,10,FALSE))</f>
        <v/>
      </c>
      <c r="AB42" s="156" t="str">
        <f>IF(AB41="","",VLOOKUP(AB41,シフト記号表!$C$6:$L$47,10,FALSE))</f>
        <v/>
      </c>
      <c r="AC42" s="157" t="str">
        <f>IF(AC41="","",VLOOKUP(AC41,シフト記号表!$C$6:$L$47,10,FALSE))</f>
        <v/>
      </c>
      <c r="AD42" s="155" t="str">
        <f>IF(AD41="","",VLOOKUP(AD41,シフト記号表!$C$6:$L$47,10,FALSE))</f>
        <v/>
      </c>
      <c r="AE42" s="156" t="str">
        <f>IF(AE41="","",VLOOKUP(AE41,シフト記号表!$C$6:$L$47,10,FALSE))</f>
        <v/>
      </c>
      <c r="AF42" s="156" t="str">
        <f>IF(AF41="","",VLOOKUP(AF41,シフト記号表!$C$6:$L$47,10,FALSE))</f>
        <v/>
      </c>
      <c r="AG42" s="156" t="str">
        <f>IF(AG41="","",VLOOKUP(AG41,シフト記号表!$C$6:$L$47,10,FALSE))</f>
        <v/>
      </c>
      <c r="AH42" s="156" t="str">
        <f>IF(AH41="","",VLOOKUP(AH41,シフト記号表!$C$6:$L$47,10,FALSE))</f>
        <v/>
      </c>
      <c r="AI42" s="156" t="str">
        <f>IF(AI41="","",VLOOKUP(AI41,シフト記号表!$C$6:$L$47,10,FALSE))</f>
        <v/>
      </c>
      <c r="AJ42" s="157" t="str">
        <f>IF(AJ41="","",VLOOKUP(AJ41,シフト記号表!$C$6:$L$47,10,FALSE))</f>
        <v/>
      </c>
      <c r="AK42" s="155" t="str">
        <f>IF(AK41="","",VLOOKUP(AK41,シフト記号表!$C$6:$L$47,10,FALSE))</f>
        <v/>
      </c>
      <c r="AL42" s="156" t="str">
        <f>IF(AL41="","",VLOOKUP(AL41,シフト記号表!$C$6:$L$47,10,FALSE))</f>
        <v/>
      </c>
      <c r="AM42" s="156" t="str">
        <f>IF(AM41="","",VLOOKUP(AM41,シフト記号表!$C$6:$L$47,10,FALSE))</f>
        <v/>
      </c>
      <c r="AN42" s="156" t="str">
        <f>IF(AN41="","",VLOOKUP(AN41,シフト記号表!$C$6:$L$47,10,FALSE))</f>
        <v/>
      </c>
      <c r="AO42" s="156" t="str">
        <f>IF(AO41="","",VLOOKUP(AO41,シフト記号表!$C$6:$L$47,10,FALSE))</f>
        <v/>
      </c>
      <c r="AP42" s="156" t="str">
        <f>IF(AP41="","",VLOOKUP(AP41,シフト記号表!$C$6:$L$47,10,FALSE))</f>
        <v/>
      </c>
      <c r="AQ42" s="157" t="str">
        <f>IF(AQ41="","",VLOOKUP(AQ41,シフト記号表!$C$6:$L$47,10,FALSE))</f>
        <v/>
      </c>
      <c r="AR42" s="155" t="str">
        <f>IF(AR41="","",VLOOKUP(AR41,シフト記号表!$C$6:$L$47,10,FALSE))</f>
        <v/>
      </c>
      <c r="AS42" s="156" t="str">
        <f>IF(AS41="","",VLOOKUP(AS41,シフト記号表!$C$6:$L$47,10,FALSE))</f>
        <v/>
      </c>
      <c r="AT42" s="156" t="str">
        <f>IF(AT41="","",VLOOKUP(AT41,シフト記号表!$C$6:$L$47,10,FALSE))</f>
        <v/>
      </c>
      <c r="AU42" s="156" t="str">
        <f>IF(AU41="","",VLOOKUP(AU41,シフト記号表!$C$6:$L$47,10,FALSE))</f>
        <v/>
      </c>
      <c r="AV42" s="156" t="str">
        <f>IF(AV41="","",VLOOKUP(AV41,シフト記号表!$C$6:$L$47,10,FALSE))</f>
        <v/>
      </c>
      <c r="AW42" s="156" t="str">
        <f>IF(AW41="","",VLOOKUP(AW41,シフト記号表!$C$6:$L$47,10,FALSE))</f>
        <v/>
      </c>
      <c r="AX42" s="157" t="str">
        <f>IF(AX41="","",VLOOKUP(AX41,シフト記号表!$C$6:$L$47,10,FALSE))</f>
        <v/>
      </c>
      <c r="AY42" s="155" t="str">
        <f>IF(AY41="","",VLOOKUP(AY41,シフト記号表!$C$6:$L$47,10,FALSE))</f>
        <v/>
      </c>
      <c r="AZ42" s="156" t="str">
        <f>IF(AZ41="","",VLOOKUP(AZ41,シフト記号表!$C$6:$L$47,10,FALSE))</f>
        <v/>
      </c>
      <c r="BA42" s="156" t="str">
        <f>IF(BA41="","",VLOOKUP(BA41,シフト記号表!$C$6:$L$47,10,FALSE))</f>
        <v/>
      </c>
      <c r="BB42" s="255">
        <f>IF($BE$3="４週",SUM(W42:AX42),IF($BE$3="暦月",SUM(W42:BA42),""))</f>
        <v>0</v>
      </c>
      <c r="BC42" s="256"/>
      <c r="BD42" s="257">
        <f>IF($BE$3="４週",BB42/4,IF($BE$3="暦月",(BB42/($BE$8/7)),""))</f>
        <v>0</v>
      </c>
      <c r="BE42" s="256"/>
      <c r="BF42" s="337"/>
      <c r="BG42" s="338"/>
      <c r="BH42" s="338"/>
      <c r="BI42" s="338"/>
      <c r="BJ42" s="339"/>
    </row>
    <row r="43" spans="2:62" ht="20.25" customHeight="1" x14ac:dyDescent="0.4">
      <c r="B43" s="226">
        <f>B41+1</f>
        <v>14</v>
      </c>
      <c r="C43" s="227"/>
      <c r="D43" s="228"/>
      <c r="E43" s="145"/>
      <c r="F43" s="146"/>
      <c r="G43" s="145"/>
      <c r="H43" s="146"/>
      <c r="I43" s="229"/>
      <c r="J43" s="230"/>
      <c r="K43" s="231"/>
      <c r="L43" s="232"/>
      <c r="M43" s="232"/>
      <c r="N43" s="228"/>
      <c r="O43" s="234"/>
      <c r="P43" s="235"/>
      <c r="Q43" s="235"/>
      <c r="R43" s="235"/>
      <c r="S43" s="236"/>
      <c r="T43" s="158" t="s">
        <v>18</v>
      </c>
      <c r="U43" s="104"/>
      <c r="V43" s="105"/>
      <c r="W43" s="91"/>
      <c r="X43" s="92"/>
      <c r="Y43" s="92"/>
      <c r="Z43" s="92"/>
      <c r="AA43" s="92"/>
      <c r="AB43" s="92"/>
      <c r="AC43" s="93"/>
      <c r="AD43" s="91"/>
      <c r="AE43" s="92"/>
      <c r="AF43" s="92"/>
      <c r="AG43" s="92"/>
      <c r="AH43" s="92"/>
      <c r="AI43" s="92"/>
      <c r="AJ43" s="93"/>
      <c r="AK43" s="91"/>
      <c r="AL43" s="92"/>
      <c r="AM43" s="92"/>
      <c r="AN43" s="92"/>
      <c r="AO43" s="92"/>
      <c r="AP43" s="92"/>
      <c r="AQ43" s="93"/>
      <c r="AR43" s="91"/>
      <c r="AS43" s="92"/>
      <c r="AT43" s="92"/>
      <c r="AU43" s="92"/>
      <c r="AV43" s="92"/>
      <c r="AW43" s="92"/>
      <c r="AX43" s="93"/>
      <c r="AY43" s="91"/>
      <c r="AZ43" s="92"/>
      <c r="BA43" s="94"/>
      <c r="BB43" s="237"/>
      <c r="BC43" s="238"/>
      <c r="BD43" s="239"/>
      <c r="BE43" s="240"/>
      <c r="BF43" s="241"/>
      <c r="BG43" s="242"/>
      <c r="BH43" s="242"/>
      <c r="BI43" s="242"/>
      <c r="BJ43" s="243"/>
    </row>
    <row r="44" spans="2:62" ht="20.25" customHeight="1" x14ac:dyDescent="0.4">
      <c r="B44" s="247"/>
      <c r="C44" s="258"/>
      <c r="D44" s="259"/>
      <c r="E44" s="145"/>
      <c r="F44" s="146">
        <f>C43</f>
        <v>0</v>
      </c>
      <c r="G44" s="145"/>
      <c r="H44" s="146">
        <f>I43</f>
        <v>0</v>
      </c>
      <c r="I44" s="260"/>
      <c r="J44" s="261"/>
      <c r="K44" s="262"/>
      <c r="L44" s="263"/>
      <c r="M44" s="263"/>
      <c r="N44" s="259"/>
      <c r="O44" s="234"/>
      <c r="P44" s="235"/>
      <c r="Q44" s="235"/>
      <c r="R44" s="235"/>
      <c r="S44" s="236"/>
      <c r="T44" s="159" t="s">
        <v>170</v>
      </c>
      <c r="U44" s="106"/>
      <c r="V44" s="160"/>
      <c r="W44" s="155" t="str">
        <f>IF(W43="","",VLOOKUP(W43,シフト記号表!$C$6:$L$47,10,FALSE))</f>
        <v/>
      </c>
      <c r="X44" s="156" t="str">
        <f>IF(X43="","",VLOOKUP(X43,シフト記号表!$C$6:$L$47,10,FALSE))</f>
        <v/>
      </c>
      <c r="Y44" s="156" t="str">
        <f>IF(Y43="","",VLOOKUP(Y43,シフト記号表!$C$6:$L$47,10,FALSE))</f>
        <v/>
      </c>
      <c r="Z44" s="156" t="str">
        <f>IF(Z43="","",VLOOKUP(Z43,シフト記号表!$C$6:$L$47,10,FALSE))</f>
        <v/>
      </c>
      <c r="AA44" s="156" t="str">
        <f>IF(AA43="","",VLOOKUP(AA43,シフト記号表!$C$6:$L$47,10,FALSE))</f>
        <v/>
      </c>
      <c r="AB44" s="156" t="str">
        <f>IF(AB43="","",VLOOKUP(AB43,シフト記号表!$C$6:$L$47,10,FALSE))</f>
        <v/>
      </c>
      <c r="AC44" s="157" t="str">
        <f>IF(AC43="","",VLOOKUP(AC43,シフト記号表!$C$6:$L$47,10,FALSE))</f>
        <v/>
      </c>
      <c r="AD44" s="155" t="str">
        <f>IF(AD43="","",VLOOKUP(AD43,シフト記号表!$C$6:$L$47,10,FALSE))</f>
        <v/>
      </c>
      <c r="AE44" s="156" t="str">
        <f>IF(AE43="","",VLOOKUP(AE43,シフト記号表!$C$6:$L$47,10,FALSE))</f>
        <v/>
      </c>
      <c r="AF44" s="156" t="str">
        <f>IF(AF43="","",VLOOKUP(AF43,シフト記号表!$C$6:$L$47,10,FALSE))</f>
        <v/>
      </c>
      <c r="AG44" s="156" t="str">
        <f>IF(AG43="","",VLOOKUP(AG43,シフト記号表!$C$6:$L$47,10,FALSE))</f>
        <v/>
      </c>
      <c r="AH44" s="156" t="str">
        <f>IF(AH43="","",VLOOKUP(AH43,シフト記号表!$C$6:$L$47,10,FALSE))</f>
        <v/>
      </c>
      <c r="AI44" s="156" t="str">
        <f>IF(AI43="","",VLOOKUP(AI43,シフト記号表!$C$6:$L$47,10,FALSE))</f>
        <v/>
      </c>
      <c r="AJ44" s="157" t="str">
        <f>IF(AJ43="","",VLOOKUP(AJ43,シフト記号表!$C$6:$L$47,10,FALSE))</f>
        <v/>
      </c>
      <c r="AK44" s="155" t="str">
        <f>IF(AK43="","",VLOOKUP(AK43,シフト記号表!$C$6:$L$47,10,FALSE))</f>
        <v/>
      </c>
      <c r="AL44" s="156" t="str">
        <f>IF(AL43="","",VLOOKUP(AL43,シフト記号表!$C$6:$L$47,10,FALSE))</f>
        <v/>
      </c>
      <c r="AM44" s="156" t="str">
        <f>IF(AM43="","",VLOOKUP(AM43,シフト記号表!$C$6:$L$47,10,FALSE))</f>
        <v/>
      </c>
      <c r="AN44" s="156" t="str">
        <f>IF(AN43="","",VLOOKUP(AN43,シフト記号表!$C$6:$L$47,10,FALSE))</f>
        <v/>
      </c>
      <c r="AO44" s="156" t="str">
        <f>IF(AO43="","",VLOOKUP(AO43,シフト記号表!$C$6:$L$47,10,FALSE))</f>
        <v/>
      </c>
      <c r="AP44" s="156" t="str">
        <f>IF(AP43="","",VLOOKUP(AP43,シフト記号表!$C$6:$L$47,10,FALSE))</f>
        <v/>
      </c>
      <c r="AQ44" s="157" t="str">
        <f>IF(AQ43="","",VLOOKUP(AQ43,シフト記号表!$C$6:$L$47,10,FALSE))</f>
        <v/>
      </c>
      <c r="AR44" s="155" t="str">
        <f>IF(AR43="","",VLOOKUP(AR43,シフト記号表!$C$6:$L$47,10,FALSE))</f>
        <v/>
      </c>
      <c r="AS44" s="156" t="str">
        <f>IF(AS43="","",VLOOKUP(AS43,シフト記号表!$C$6:$L$47,10,FALSE))</f>
        <v/>
      </c>
      <c r="AT44" s="156" t="str">
        <f>IF(AT43="","",VLOOKUP(AT43,シフト記号表!$C$6:$L$47,10,FALSE))</f>
        <v/>
      </c>
      <c r="AU44" s="156" t="str">
        <f>IF(AU43="","",VLOOKUP(AU43,シフト記号表!$C$6:$L$47,10,FALSE))</f>
        <v/>
      </c>
      <c r="AV44" s="156" t="str">
        <f>IF(AV43="","",VLOOKUP(AV43,シフト記号表!$C$6:$L$47,10,FALSE))</f>
        <v/>
      </c>
      <c r="AW44" s="156" t="str">
        <f>IF(AW43="","",VLOOKUP(AW43,シフト記号表!$C$6:$L$47,10,FALSE))</f>
        <v/>
      </c>
      <c r="AX44" s="157" t="str">
        <f>IF(AX43="","",VLOOKUP(AX43,シフト記号表!$C$6:$L$47,10,FALSE))</f>
        <v/>
      </c>
      <c r="AY44" s="155" t="str">
        <f>IF(AY43="","",VLOOKUP(AY43,シフト記号表!$C$6:$L$47,10,FALSE))</f>
        <v/>
      </c>
      <c r="AZ44" s="156" t="str">
        <f>IF(AZ43="","",VLOOKUP(AZ43,シフト記号表!$C$6:$L$47,10,FALSE))</f>
        <v/>
      </c>
      <c r="BA44" s="156" t="str">
        <f>IF(BA43="","",VLOOKUP(BA43,シフト記号表!$C$6:$L$47,10,FALSE))</f>
        <v/>
      </c>
      <c r="BB44" s="255">
        <f>IF($BE$3="４週",SUM(W44:AX44),IF($BE$3="暦月",SUM(W44:BA44),""))</f>
        <v>0</v>
      </c>
      <c r="BC44" s="256"/>
      <c r="BD44" s="257">
        <f>IF($BE$3="４週",BB44/4,IF($BE$3="暦月",(BB44/($BE$8/7)),""))</f>
        <v>0</v>
      </c>
      <c r="BE44" s="256"/>
      <c r="BF44" s="337"/>
      <c r="BG44" s="338"/>
      <c r="BH44" s="338"/>
      <c r="BI44" s="338"/>
      <c r="BJ44" s="339"/>
    </row>
    <row r="45" spans="2:62" ht="20.25" customHeight="1" x14ac:dyDescent="0.4">
      <c r="B45" s="226">
        <f>B43+1</f>
        <v>15</v>
      </c>
      <c r="C45" s="227"/>
      <c r="D45" s="228"/>
      <c r="E45" s="145"/>
      <c r="F45" s="146"/>
      <c r="G45" s="145"/>
      <c r="H45" s="146"/>
      <c r="I45" s="229"/>
      <c r="J45" s="230"/>
      <c r="K45" s="231"/>
      <c r="L45" s="232"/>
      <c r="M45" s="232"/>
      <c r="N45" s="228"/>
      <c r="O45" s="234"/>
      <c r="P45" s="235"/>
      <c r="Q45" s="235"/>
      <c r="R45" s="235"/>
      <c r="S45" s="236"/>
      <c r="T45" s="158" t="s">
        <v>18</v>
      </c>
      <c r="U45" s="104"/>
      <c r="V45" s="105"/>
      <c r="W45" s="91"/>
      <c r="X45" s="92"/>
      <c r="Y45" s="92"/>
      <c r="Z45" s="92"/>
      <c r="AA45" s="92"/>
      <c r="AB45" s="92"/>
      <c r="AC45" s="93"/>
      <c r="AD45" s="91"/>
      <c r="AE45" s="92"/>
      <c r="AF45" s="92"/>
      <c r="AG45" s="92"/>
      <c r="AH45" s="92"/>
      <c r="AI45" s="92"/>
      <c r="AJ45" s="93"/>
      <c r="AK45" s="91"/>
      <c r="AL45" s="92"/>
      <c r="AM45" s="92"/>
      <c r="AN45" s="92"/>
      <c r="AO45" s="92"/>
      <c r="AP45" s="92"/>
      <c r="AQ45" s="93"/>
      <c r="AR45" s="91"/>
      <c r="AS45" s="92"/>
      <c r="AT45" s="92"/>
      <c r="AU45" s="92"/>
      <c r="AV45" s="92"/>
      <c r="AW45" s="92"/>
      <c r="AX45" s="93"/>
      <c r="AY45" s="91"/>
      <c r="AZ45" s="92"/>
      <c r="BA45" s="94"/>
      <c r="BB45" s="237"/>
      <c r="BC45" s="238"/>
      <c r="BD45" s="239"/>
      <c r="BE45" s="240"/>
      <c r="BF45" s="241"/>
      <c r="BG45" s="242"/>
      <c r="BH45" s="242"/>
      <c r="BI45" s="242"/>
      <c r="BJ45" s="243"/>
    </row>
    <row r="46" spans="2:62" ht="20.25" customHeight="1" x14ac:dyDescent="0.4">
      <c r="B46" s="247"/>
      <c r="C46" s="258"/>
      <c r="D46" s="259"/>
      <c r="E46" s="145"/>
      <c r="F46" s="146">
        <f>C45</f>
        <v>0</v>
      </c>
      <c r="G46" s="145"/>
      <c r="H46" s="146">
        <f>I45</f>
        <v>0</v>
      </c>
      <c r="I46" s="260"/>
      <c r="J46" s="261"/>
      <c r="K46" s="262"/>
      <c r="L46" s="263"/>
      <c r="M46" s="263"/>
      <c r="N46" s="259"/>
      <c r="O46" s="234"/>
      <c r="P46" s="235"/>
      <c r="Q46" s="235"/>
      <c r="R46" s="235"/>
      <c r="S46" s="236"/>
      <c r="T46" s="159" t="s">
        <v>170</v>
      </c>
      <c r="U46" s="106"/>
      <c r="V46" s="160"/>
      <c r="W46" s="155" t="str">
        <f>IF(W45="","",VLOOKUP(W45,シフト記号表!$C$6:$L$47,10,FALSE))</f>
        <v/>
      </c>
      <c r="X46" s="156" t="str">
        <f>IF(X45="","",VLOOKUP(X45,シフト記号表!$C$6:$L$47,10,FALSE))</f>
        <v/>
      </c>
      <c r="Y46" s="156" t="str">
        <f>IF(Y45="","",VLOOKUP(Y45,シフト記号表!$C$6:$L$47,10,FALSE))</f>
        <v/>
      </c>
      <c r="Z46" s="156" t="str">
        <f>IF(Z45="","",VLOOKUP(Z45,シフト記号表!$C$6:$L$47,10,FALSE))</f>
        <v/>
      </c>
      <c r="AA46" s="156" t="str">
        <f>IF(AA45="","",VLOOKUP(AA45,シフト記号表!$C$6:$L$47,10,FALSE))</f>
        <v/>
      </c>
      <c r="AB46" s="156" t="str">
        <f>IF(AB45="","",VLOOKUP(AB45,シフト記号表!$C$6:$L$47,10,FALSE))</f>
        <v/>
      </c>
      <c r="AC46" s="157" t="str">
        <f>IF(AC45="","",VLOOKUP(AC45,シフト記号表!$C$6:$L$47,10,FALSE))</f>
        <v/>
      </c>
      <c r="AD46" s="155" t="str">
        <f>IF(AD45="","",VLOOKUP(AD45,シフト記号表!$C$6:$L$47,10,FALSE))</f>
        <v/>
      </c>
      <c r="AE46" s="156" t="str">
        <f>IF(AE45="","",VLOOKUP(AE45,シフト記号表!$C$6:$L$47,10,FALSE))</f>
        <v/>
      </c>
      <c r="AF46" s="156" t="str">
        <f>IF(AF45="","",VLOOKUP(AF45,シフト記号表!$C$6:$L$47,10,FALSE))</f>
        <v/>
      </c>
      <c r="AG46" s="156" t="str">
        <f>IF(AG45="","",VLOOKUP(AG45,シフト記号表!$C$6:$L$47,10,FALSE))</f>
        <v/>
      </c>
      <c r="AH46" s="156" t="str">
        <f>IF(AH45="","",VLOOKUP(AH45,シフト記号表!$C$6:$L$47,10,FALSE))</f>
        <v/>
      </c>
      <c r="AI46" s="156" t="str">
        <f>IF(AI45="","",VLOOKUP(AI45,シフト記号表!$C$6:$L$47,10,FALSE))</f>
        <v/>
      </c>
      <c r="AJ46" s="157" t="str">
        <f>IF(AJ45="","",VLOOKUP(AJ45,シフト記号表!$C$6:$L$47,10,FALSE))</f>
        <v/>
      </c>
      <c r="AK46" s="155" t="str">
        <f>IF(AK45="","",VLOOKUP(AK45,シフト記号表!$C$6:$L$47,10,FALSE))</f>
        <v/>
      </c>
      <c r="AL46" s="156" t="str">
        <f>IF(AL45="","",VLOOKUP(AL45,シフト記号表!$C$6:$L$47,10,FALSE))</f>
        <v/>
      </c>
      <c r="AM46" s="156" t="str">
        <f>IF(AM45="","",VLOOKUP(AM45,シフト記号表!$C$6:$L$47,10,FALSE))</f>
        <v/>
      </c>
      <c r="AN46" s="156" t="str">
        <f>IF(AN45="","",VLOOKUP(AN45,シフト記号表!$C$6:$L$47,10,FALSE))</f>
        <v/>
      </c>
      <c r="AO46" s="156" t="str">
        <f>IF(AO45="","",VLOOKUP(AO45,シフト記号表!$C$6:$L$47,10,FALSE))</f>
        <v/>
      </c>
      <c r="AP46" s="156" t="str">
        <f>IF(AP45="","",VLOOKUP(AP45,シフト記号表!$C$6:$L$47,10,FALSE))</f>
        <v/>
      </c>
      <c r="AQ46" s="157" t="str">
        <f>IF(AQ45="","",VLOOKUP(AQ45,シフト記号表!$C$6:$L$47,10,FALSE))</f>
        <v/>
      </c>
      <c r="AR46" s="155" t="str">
        <f>IF(AR45="","",VLOOKUP(AR45,シフト記号表!$C$6:$L$47,10,FALSE))</f>
        <v/>
      </c>
      <c r="AS46" s="156" t="str">
        <f>IF(AS45="","",VLOOKUP(AS45,シフト記号表!$C$6:$L$47,10,FALSE))</f>
        <v/>
      </c>
      <c r="AT46" s="156" t="str">
        <f>IF(AT45="","",VLOOKUP(AT45,シフト記号表!$C$6:$L$47,10,FALSE))</f>
        <v/>
      </c>
      <c r="AU46" s="156" t="str">
        <f>IF(AU45="","",VLOOKUP(AU45,シフト記号表!$C$6:$L$47,10,FALSE))</f>
        <v/>
      </c>
      <c r="AV46" s="156" t="str">
        <f>IF(AV45="","",VLOOKUP(AV45,シフト記号表!$C$6:$L$47,10,FALSE))</f>
        <v/>
      </c>
      <c r="AW46" s="156" t="str">
        <f>IF(AW45="","",VLOOKUP(AW45,シフト記号表!$C$6:$L$47,10,FALSE))</f>
        <v/>
      </c>
      <c r="AX46" s="157" t="str">
        <f>IF(AX45="","",VLOOKUP(AX45,シフト記号表!$C$6:$L$47,10,FALSE))</f>
        <v/>
      </c>
      <c r="AY46" s="155" t="str">
        <f>IF(AY45="","",VLOOKUP(AY45,シフト記号表!$C$6:$L$47,10,FALSE))</f>
        <v/>
      </c>
      <c r="AZ46" s="156" t="str">
        <f>IF(AZ45="","",VLOOKUP(AZ45,シフト記号表!$C$6:$L$47,10,FALSE))</f>
        <v/>
      </c>
      <c r="BA46" s="156" t="str">
        <f>IF(BA45="","",VLOOKUP(BA45,シフト記号表!$C$6:$L$47,10,FALSE))</f>
        <v/>
      </c>
      <c r="BB46" s="255">
        <f>IF($BE$3="４週",SUM(W46:AX46),IF($BE$3="暦月",SUM(W46:BA46),""))</f>
        <v>0</v>
      </c>
      <c r="BC46" s="256"/>
      <c r="BD46" s="257">
        <f>IF($BE$3="４週",BB46/4,IF($BE$3="暦月",(BB46/($BE$8/7)),""))</f>
        <v>0</v>
      </c>
      <c r="BE46" s="256"/>
      <c r="BF46" s="337"/>
      <c r="BG46" s="338"/>
      <c r="BH46" s="338"/>
      <c r="BI46" s="338"/>
      <c r="BJ46" s="339"/>
    </row>
    <row r="47" spans="2:62" ht="20.25" customHeight="1" x14ac:dyDescent="0.4">
      <c r="B47" s="226">
        <f>B45+1</f>
        <v>16</v>
      </c>
      <c r="C47" s="227"/>
      <c r="D47" s="228"/>
      <c r="E47" s="145"/>
      <c r="F47" s="146"/>
      <c r="G47" s="145"/>
      <c r="H47" s="146"/>
      <c r="I47" s="229"/>
      <c r="J47" s="230"/>
      <c r="K47" s="231"/>
      <c r="L47" s="232"/>
      <c r="M47" s="232"/>
      <c r="N47" s="228"/>
      <c r="O47" s="234"/>
      <c r="P47" s="235"/>
      <c r="Q47" s="235"/>
      <c r="R47" s="235"/>
      <c r="S47" s="236"/>
      <c r="T47" s="158" t="s">
        <v>18</v>
      </c>
      <c r="U47" s="104"/>
      <c r="V47" s="105"/>
      <c r="W47" s="91"/>
      <c r="X47" s="92"/>
      <c r="Y47" s="92"/>
      <c r="Z47" s="92"/>
      <c r="AA47" s="92"/>
      <c r="AB47" s="92"/>
      <c r="AC47" s="93"/>
      <c r="AD47" s="91"/>
      <c r="AE47" s="92"/>
      <c r="AF47" s="92"/>
      <c r="AG47" s="92"/>
      <c r="AH47" s="92"/>
      <c r="AI47" s="92"/>
      <c r="AJ47" s="93"/>
      <c r="AK47" s="91"/>
      <c r="AL47" s="92"/>
      <c r="AM47" s="92"/>
      <c r="AN47" s="92"/>
      <c r="AO47" s="92"/>
      <c r="AP47" s="92"/>
      <c r="AQ47" s="93"/>
      <c r="AR47" s="91"/>
      <c r="AS47" s="92"/>
      <c r="AT47" s="92"/>
      <c r="AU47" s="92"/>
      <c r="AV47" s="92"/>
      <c r="AW47" s="92"/>
      <c r="AX47" s="93"/>
      <c r="AY47" s="91"/>
      <c r="AZ47" s="92"/>
      <c r="BA47" s="94"/>
      <c r="BB47" s="237"/>
      <c r="BC47" s="238"/>
      <c r="BD47" s="239"/>
      <c r="BE47" s="240"/>
      <c r="BF47" s="241"/>
      <c r="BG47" s="242"/>
      <c r="BH47" s="242"/>
      <c r="BI47" s="242"/>
      <c r="BJ47" s="243"/>
    </row>
    <row r="48" spans="2:62" ht="20.25" customHeight="1" x14ac:dyDescent="0.4">
      <c r="B48" s="247"/>
      <c r="C48" s="258"/>
      <c r="D48" s="259"/>
      <c r="E48" s="145"/>
      <c r="F48" s="146">
        <f>C47</f>
        <v>0</v>
      </c>
      <c r="G48" s="145"/>
      <c r="H48" s="146">
        <f>I47</f>
        <v>0</v>
      </c>
      <c r="I48" s="260"/>
      <c r="J48" s="261"/>
      <c r="K48" s="262"/>
      <c r="L48" s="263"/>
      <c r="M48" s="263"/>
      <c r="N48" s="259"/>
      <c r="O48" s="234"/>
      <c r="P48" s="235"/>
      <c r="Q48" s="235"/>
      <c r="R48" s="235"/>
      <c r="S48" s="236"/>
      <c r="T48" s="159" t="s">
        <v>170</v>
      </c>
      <c r="U48" s="106"/>
      <c r="V48" s="160"/>
      <c r="W48" s="155" t="str">
        <f>IF(W47="","",VLOOKUP(W47,シフト記号表!$C$6:$L$47,10,FALSE))</f>
        <v/>
      </c>
      <c r="X48" s="156" t="str">
        <f>IF(X47="","",VLOOKUP(X47,シフト記号表!$C$6:$L$47,10,FALSE))</f>
        <v/>
      </c>
      <c r="Y48" s="156" t="str">
        <f>IF(Y47="","",VLOOKUP(Y47,シフト記号表!$C$6:$L$47,10,FALSE))</f>
        <v/>
      </c>
      <c r="Z48" s="156" t="str">
        <f>IF(Z47="","",VLOOKUP(Z47,シフト記号表!$C$6:$L$47,10,FALSE))</f>
        <v/>
      </c>
      <c r="AA48" s="156" t="str">
        <f>IF(AA47="","",VLOOKUP(AA47,シフト記号表!$C$6:$L$47,10,FALSE))</f>
        <v/>
      </c>
      <c r="AB48" s="156" t="str">
        <f>IF(AB47="","",VLOOKUP(AB47,シフト記号表!$C$6:$L$47,10,FALSE))</f>
        <v/>
      </c>
      <c r="AC48" s="157" t="str">
        <f>IF(AC47="","",VLOOKUP(AC47,シフト記号表!$C$6:$L$47,10,FALSE))</f>
        <v/>
      </c>
      <c r="AD48" s="155" t="str">
        <f>IF(AD47="","",VLOOKUP(AD47,シフト記号表!$C$6:$L$47,10,FALSE))</f>
        <v/>
      </c>
      <c r="AE48" s="156" t="str">
        <f>IF(AE47="","",VLOOKUP(AE47,シフト記号表!$C$6:$L$47,10,FALSE))</f>
        <v/>
      </c>
      <c r="AF48" s="156" t="str">
        <f>IF(AF47="","",VLOOKUP(AF47,シフト記号表!$C$6:$L$47,10,FALSE))</f>
        <v/>
      </c>
      <c r="AG48" s="156" t="str">
        <f>IF(AG47="","",VLOOKUP(AG47,シフト記号表!$C$6:$L$47,10,FALSE))</f>
        <v/>
      </c>
      <c r="AH48" s="156" t="str">
        <f>IF(AH47="","",VLOOKUP(AH47,シフト記号表!$C$6:$L$47,10,FALSE))</f>
        <v/>
      </c>
      <c r="AI48" s="156" t="str">
        <f>IF(AI47="","",VLOOKUP(AI47,シフト記号表!$C$6:$L$47,10,FALSE))</f>
        <v/>
      </c>
      <c r="AJ48" s="157" t="str">
        <f>IF(AJ47="","",VLOOKUP(AJ47,シフト記号表!$C$6:$L$47,10,FALSE))</f>
        <v/>
      </c>
      <c r="AK48" s="155" t="str">
        <f>IF(AK47="","",VLOOKUP(AK47,シフト記号表!$C$6:$L$47,10,FALSE))</f>
        <v/>
      </c>
      <c r="AL48" s="156" t="str">
        <f>IF(AL47="","",VLOOKUP(AL47,シフト記号表!$C$6:$L$47,10,FALSE))</f>
        <v/>
      </c>
      <c r="AM48" s="156" t="str">
        <f>IF(AM47="","",VLOOKUP(AM47,シフト記号表!$C$6:$L$47,10,FALSE))</f>
        <v/>
      </c>
      <c r="AN48" s="156" t="str">
        <f>IF(AN47="","",VLOOKUP(AN47,シフト記号表!$C$6:$L$47,10,FALSE))</f>
        <v/>
      </c>
      <c r="AO48" s="156" t="str">
        <f>IF(AO47="","",VLOOKUP(AO47,シフト記号表!$C$6:$L$47,10,FALSE))</f>
        <v/>
      </c>
      <c r="AP48" s="156" t="str">
        <f>IF(AP47="","",VLOOKUP(AP47,シフト記号表!$C$6:$L$47,10,FALSE))</f>
        <v/>
      </c>
      <c r="AQ48" s="157" t="str">
        <f>IF(AQ47="","",VLOOKUP(AQ47,シフト記号表!$C$6:$L$47,10,FALSE))</f>
        <v/>
      </c>
      <c r="AR48" s="155" t="str">
        <f>IF(AR47="","",VLOOKUP(AR47,シフト記号表!$C$6:$L$47,10,FALSE))</f>
        <v/>
      </c>
      <c r="AS48" s="156" t="str">
        <f>IF(AS47="","",VLOOKUP(AS47,シフト記号表!$C$6:$L$47,10,FALSE))</f>
        <v/>
      </c>
      <c r="AT48" s="156" t="str">
        <f>IF(AT47="","",VLOOKUP(AT47,シフト記号表!$C$6:$L$47,10,FALSE))</f>
        <v/>
      </c>
      <c r="AU48" s="156" t="str">
        <f>IF(AU47="","",VLOOKUP(AU47,シフト記号表!$C$6:$L$47,10,FALSE))</f>
        <v/>
      </c>
      <c r="AV48" s="156" t="str">
        <f>IF(AV47="","",VLOOKUP(AV47,シフト記号表!$C$6:$L$47,10,FALSE))</f>
        <v/>
      </c>
      <c r="AW48" s="156" t="str">
        <f>IF(AW47="","",VLOOKUP(AW47,シフト記号表!$C$6:$L$47,10,FALSE))</f>
        <v/>
      </c>
      <c r="AX48" s="157" t="str">
        <f>IF(AX47="","",VLOOKUP(AX47,シフト記号表!$C$6:$L$47,10,FALSE))</f>
        <v/>
      </c>
      <c r="AY48" s="155" t="str">
        <f>IF(AY47="","",VLOOKUP(AY47,シフト記号表!$C$6:$L$47,10,FALSE))</f>
        <v/>
      </c>
      <c r="AZ48" s="156" t="str">
        <f>IF(AZ47="","",VLOOKUP(AZ47,シフト記号表!$C$6:$L$47,10,FALSE))</f>
        <v/>
      </c>
      <c r="BA48" s="156" t="str">
        <f>IF(BA47="","",VLOOKUP(BA47,シフト記号表!$C$6:$L$47,10,FALSE))</f>
        <v/>
      </c>
      <c r="BB48" s="255">
        <f>IF($BE$3="４週",SUM(W48:AX48),IF($BE$3="暦月",SUM(W48:BA48),""))</f>
        <v>0</v>
      </c>
      <c r="BC48" s="256"/>
      <c r="BD48" s="257">
        <f>IF($BE$3="４週",BB48/4,IF($BE$3="暦月",(BB48/($BE$8/7)),""))</f>
        <v>0</v>
      </c>
      <c r="BE48" s="256"/>
      <c r="BF48" s="337"/>
      <c r="BG48" s="338"/>
      <c r="BH48" s="338"/>
      <c r="BI48" s="338"/>
      <c r="BJ48" s="339"/>
    </row>
    <row r="49" spans="2:62" ht="20.25" customHeight="1" x14ac:dyDescent="0.4">
      <c r="B49" s="226">
        <f>B47+1</f>
        <v>17</v>
      </c>
      <c r="C49" s="227"/>
      <c r="D49" s="228"/>
      <c r="E49" s="145"/>
      <c r="F49" s="146"/>
      <c r="G49" s="145"/>
      <c r="H49" s="146"/>
      <c r="I49" s="229"/>
      <c r="J49" s="230"/>
      <c r="K49" s="231"/>
      <c r="L49" s="232"/>
      <c r="M49" s="232"/>
      <c r="N49" s="228"/>
      <c r="O49" s="234"/>
      <c r="P49" s="235"/>
      <c r="Q49" s="235"/>
      <c r="R49" s="235"/>
      <c r="S49" s="236"/>
      <c r="T49" s="158" t="s">
        <v>18</v>
      </c>
      <c r="U49" s="104"/>
      <c r="V49" s="105"/>
      <c r="W49" s="91"/>
      <c r="X49" s="92"/>
      <c r="Y49" s="92"/>
      <c r="Z49" s="92"/>
      <c r="AA49" s="92"/>
      <c r="AB49" s="92"/>
      <c r="AC49" s="93"/>
      <c r="AD49" s="91"/>
      <c r="AE49" s="92"/>
      <c r="AF49" s="92"/>
      <c r="AG49" s="92"/>
      <c r="AH49" s="92"/>
      <c r="AI49" s="92"/>
      <c r="AJ49" s="93"/>
      <c r="AK49" s="91"/>
      <c r="AL49" s="92"/>
      <c r="AM49" s="92"/>
      <c r="AN49" s="92"/>
      <c r="AO49" s="92"/>
      <c r="AP49" s="92"/>
      <c r="AQ49" s="93"/>
      <c r="AR49" s="91"/>
      <c r="AS49" s="92"/>
      <c r="AT49" s="92"/>
      <c r="AU49" s="92"/>
      <c r="AV49" s="92"/>
      <c r="AW49" s="92"/>
      <c r="AX49" s="93"/>
      <c r="AY49" s="91"/>
      <c r="AZ49" s="92"/>
      <c r="BA49" s="94"/>
      <c r="BB49" s="237"/>
      <c r="BC49" s="238"/>
      <c r="BD49" s="239"/>
      <c r="BE49" s="240"/>
      <c r="BF49" s="241"/>
      <c r="BG49" s="242"/>
      <c r="BH49" s="242"/>
      <c r="BI49" s="242"/>
      <c r="BJ49" s="243"/>
    </row>
    <row r="50" spans="2:62" ht="20.25" customHeight="1" x14ac:dyDescent="0.4">
      <c r="B50" s="247"/>
      <c r="C50" s="258"/>
      <c r="D50" s="259"/>
      <c r="E50" s="145"/>
      <c r="F50" s="146">
        <f>C49</f>
        <v>0</v>
      </c>
      <c r="G50" s="145"/>
      <c r="H50" s="146">
        <f>I49</f>
        <v>0</v>
      </c>
      <c r="I50" s="260"/>
      <c r="J50" s="261"/>
      <c r="K50" s="262"/>
      <c r="L50" s="263"/>
      <c r="M50" s="263"/>
      <c r="N50" s="259"/>
      <c r="O50" s="234"/>
      <c r="P50" s="235"/>
      <c r="Q50" s="235"/>
      <c r="R50" s="235"/>
      <c r="S50" s="236"/>
      <c r="T50" s="159" t="s">
        <v>170</v>
      </c>
      <c r="U50" s="106"/>
      <c r="V50" s="160"/>
      <c r="W50" s="155" t="str">
        <f>IF(W49="","",VLOOKUP(W49,シフト記号表!$C$6:$L$47,10,FALSE))</f>
        <v/>
      </c>
      <c r="X50" s="156" t="str">
        <f>IF(X49="","",VLOOKUP(X49,シフト記号表!$C$6:$L$47,10,FALSE))</f>
        <v/>
      </c>
      <c r="Y50" s="156" t="str">
        <f>IF(Y49="","",VLOOKUP(Y49,シフト記号表!$C$6:$L$47,10,FALSE))</f>
        <v/>
      </c>
      <c r="Z50" s="156" t="str">
        <f>IF(Z49="","",VLOOKUP(Z49,シフト記号表!$C$6:$L$47,10,FALSE))</f>
        <v/>
      </c>
      <c r="AA50" s="156" t="str">
        <f>IF(AA49="","",VLOOKUP(AA49,シフト記号表!$C$6:$L$47,10,FALSE))</f>
        <v/>
      </c>
      <c r="AB50" s="156" t="str">
        <f>IF(AB49="","",VLOOKUP(AB49,シフト記号表!$C$6:$L$47,10,FALSE))</f>
        <v/>
      </c>
      <c r="AC50" s="157" t="str">
        <f>IF(AC49="","",VLOOKUP(AC49,シフト記号表!$C$6:$L$47,10,FALSE))</f>
        <v/>
      </c>
      <c r="AD50" s="155" t="str">
        <f>IF(AD49="","",VLOOKUP(AD49,シフト記号表!$C$6:$L$47,10,FALSE))</f>
        <v/>
      </c>
      <c r="AE50" s="156" t="str">
        <f>IF(AE49="","",VLOOKUP(AE49,シフト記号表!$C$6:$L$47,10,FALSE))</f>
        <v/>
      </c>
      <c r="AF50" s="156" t="str">
        <f>IF(AF49="","",VLOOKUP(AF49,シフト記号表!$C$6:$L$47,10,FALSE))</f>
        <v/>
      </c>
      <c r="AG50" s="156" t="str">
        <f>IF(AG49="","",VLOOKUP(AG49,シフト記号表!$C$6:$L$47,10,FALSE))</f>
        <v/>
      </c>
      <c r="AH50" s="156" t="str">
        <f>IF(AH49="","",VLOOKUP(AH49,シフト記号表!$C$6:$L$47,10,FALSE))</f>
        <v/>
      </c>
      <c r="AI50" s="156" t="str">
        <f>IF(AI49="","",VLOOKUP(AI49,シフト記号表!$C$6:$L$47,10,FALSE))</f>
        <v/>
      </c>
      <c r="AJ50" s="157" t="str">
        <f>IF(AJ49="","",VLOOKUP(AJ49,シフト記号表!$C$6:$L$47,10,FALSE))</f>
        <v/>
      </c>
      <c r="AK50" s="155" t="str">
        <f>IF(AK49="","",VLOOKUP(AK49,シフト記号表!$C$6:$L$47,10,FALSE))</f>
        <v/>
      </c>
      <c r="AL50" s="156" t="str">
        <f>IF(AL49="","",VLOOKUP(AL49,シフト記号表!$C$6:$L$47,10,FALSE))</f>
        <v/>
      </c>
      <c r="AM50" s="156" t="str">
        <f>IF(AM49="","",VLOOKUP(AM49,シフト記号表!$C$6:$L$47,10,FALSE))</f>
        <v/>
      </c>
      <c r="AN50" s="156" t="str">
        <f>IF(AN49="","",VLOOKUP(AN49,シフト記号表!$C$6:$L$47,10,FALSE))</f>
        <v/>
      </c>
      <c r="AO50" s="156" t="str">
        <f>IF(AO49="","",VLOOKUP(AO49,シフト記号表!$C$6:$L$47,10,FALSE))</f>
        <v/>
      </c>
      <c r="AP50" s="156" t="str">
        <f>IF(AP49="","",VLOOKUP(AP49,シフト記号表!$C$6:$L$47,10,FALSE))</f>
        <v/>
      </c>
      <c r="AQ50" s="157" t="str">
        <f>IF(AQ49="","",VLOOKUP(AQ49,シフト記号表!$C$6:$L$47,10,FALSE))</f>
        <v/>
      </c>
      <c r="AR50" s="155" t="str">
        <f>IF(AR49="","",VLOOKUP(AR49,シフト記号表!$C$6:$L$47,10,FALSE))</f>
        <v/>
      </c>
      <c r="AS50" s="156" t="str">
        <f>IF(AS49="","",VLOOKUP(AS49,シフト記号表!$C$6:$L$47,10,FALSE))</f>
        <v/>
      </c>
      <c r="AT50" s="156" t="str">
        <f>IF(AT49="","",VLOOKUP(AT49,シフト記号表!$C$6:$L$47,10,FALSE))</f>
        <v/>
      </c>
      <c r="AU50" s="156" t="str">
        <f>IF(AU49="","",VLOOKUP(AU49,シフト記号表!$C$6:$L$47,10,FALSE))</f>
        <v/>
      </c>
      <c r="AV50" s="156" t="str">
        <f>IF(AV49="","",VLOOKUP(AV49,シフト記号表!$C$6:$L$47,10,FALSE))</f>
        <v/>
      </c>
      <c r="AW50" s="156" t="str">
        <f>IF(AW49="","",VLOOKUP(AW49,シフト記号表!$C$6:$L$47,10,FALSE))</f>
        <v/>
      </c>
      <c r="AX50" s="157" t="str">
        <f>IF(AX49="","",VLOOKUP(AX49,シフト記号表!$C$6:$L$47,10,FALSE))</f>
        <v/>
      </c>
      <c r="AY50" s="155" t="str">
        <f>IF(AY49="","",VLOOKUP(AY49,シフト記号表!$C$6:$L$47,10,FALSE))</f>
        <v/>
      </c>
      <c r="AZ50" s="156" t="str">
        <f>IF(AZ49="","",VLOOKUP(AZ49,シフト記号表!$C$6:$L$47,10,FALSE))</f>
        <v/>
      </c>
      <c r="BA50" s="156" t="str">
        <f>IF(BA49="","",VLOOKUP(BA49,シフト記号表!$C$6:$L$47,10,FALSE))</f>
        <v/>
      </c>
      <c r="BB50" s="255">
        <f>IF($BE$3="４週",SUM(W50:AX50),IF($BE$3="暦月",SUM(W50:BA50),""))</f>
        <v>0</v>
      </c>
      <c r="BC50" s="256"/>
      <c r="BD50" s="257">
        <f>IF($BE$3="４週",BB50/4,IF($BE$3="暦月",(BB50/($BE$8/7)),""))</f>
        <v>0</v>
      </c>
      <c r="BE50" s="256"/>
      <c r="BF50" s="337"/>
      <c r="BG50" s="338"/>
      <c r="BH50" s="338"/>
      <c r="BI50" s="338"/>
      <c r="BJ50" s="339"/>
    </row>
    <row r="51" spans="2:62" ht="20.25" customHeight="1" x14ac:dyDescent="0.4">
      <c r="B51" s="226">
        <f>B49+1</f>
        <v>18</v>
      </c>
      <c r="C51" s="227"/>
      <c r="D51" s="228"/>
      <c r="E51" s="145"/>
      <c r="F51" s="146"/>
      <c r="G51" s="145"/>
      <c r="H51" s="146"/>
      <c r="I51" s="229"/>
      <c r="J51" s="230"/>
      <c r="K51" s="231"/>
      <c r="L51" s="232"/>
      <c r="M51" s="232"/>
      <c r="N51" s="228"/>
      <c r="O51" s="234"/>
      <c r="P51" s="235"/>
      <c r="Q51" s="235"/>
      <c r="R51" s="235"/>
      <c r="S51" s="236"/>
      <c r="T51" s="158" t="s">
        <v>18</v>
      </c>
      <c r="U51" s="104"/>
      <c r="V51" s="105"/>
      <c r="W51" s="91"/>
      <c r="X51" s="92"/>
      <c r="Y51" s="92"/>
      <c r="Z51" s="92"/>
      <c r="AA51" s="92"/>
      <c r="AB51" s="92"/>
      <c r="AC51" s="93"/>
      <c r="AD51" s="91"/>
      <c r="AE51" s="92"/>
      <c r="AF51" s="92"/>
      <c r="AG51" s="92"/>
      <c r="AH51" s="92"/>
      <c r="AI51" s="92"/>
      <c r="AJ51" s="93"/>
      <c r="AK51" s="91"/>
      <c r="AL51" s="92"/>
      <c r="AM51" s="92"/>
      <c r="AN51" s="92"/>
      <c r="AO51" s="92"/>
      <c r="AP51" s="92"/>
      <c r="AQ51" s="93"/>
      <c r="AR51" s="91"/>
      <c r="AS51" s="92"/>
      <c r="AT51" s="92"/>
      <c r="AU51" s="92"/>
      <c r="AV51" s="92"/>
      <c r="AW51" s="92"/>
      <c r="AX51" s="93"/>
      <c r="AY51" s="91"/>
      <c r="AZ51" s="92"/>
      <c r="BA51" s="94"/>
      <c r="BB51" s="237"/>
      <c r="BC51" s="238"/>
      <c r="BD51" s="239"/>
      <c r="BE51" s="240"/>
      <c r="BF51" s="241"/>
      <c r="BG51" s="242"/>
      <c r="BH51" s="242"/>
      <c r="BI51" s="242"/>
      <c r="BJ51" s="243"/>
    </row>
    <row r="52" spans="2:62" ht="20.25" customHeight="1" x14ac:dyDescent="0.4">
      <c r="B52" s="247"/>
      <c r="C52" s="258"/>
      <c r="D52" s="259"/>
      <c r="E52" s="145"/>
      <c r="F52" s="146">
        <f>C51</f>
        <v>0</v>
      </c>
      <c r="G52" s="145"/>
      <c r="H52" s="146">
        <f>I51</f>
        <v>0</v>
      </c>
      <c r="I52" s="260"/>
      <c r="J52" s="261"/>
      <c r="K52" s="262"/>
      <c r="L52" s="263"/>
      <c r="M52" s="263"/>
      <c r="N52" s="259"/>
      <c r="O52" s="234"/>
      <c r="P52" s="235"/>
      <c r="Q52" s="235"/>
      <c r="R52" s="235"/>
      <c r="S52" s="236"/>
      <c r="T52" s="159" t="s">
        <v>170</v>
      </c>
      <c r="U52" s="106"/>
      <c r="V52" s="160"/>
      <c r="W52" s="155" t="str">
        <f>IF(W51="","",VLOOKUP(W51,シフト記号表!$C$6:$L$47,10,FALSE))</f>
        <v/>
      </c>
      <c r="X52" s="156" t="str">
        <f>IF(X51="","",VLOOKUP(X51,シフト記号表!$C$6:$L$47,10,FALSE))</f>
        <v/>
      </c>
      <c r="Y52" s="156" t="str">
        <f>IF(Y51="","",VLOOKUP(Y51,シフト記号表!$C$6:$L$47,10,FALSE))</f>
        <v/>
      </c>
      <c r="Z52" s="156" t="str">
        <f>IF(Z51="","",VLOOKUP(Z51,シフト記号表!$C$6:$L$47,10,FALSE))</f>
        <v/>
      </c>
      <c r="AA52" s="156" t="str">
        <f>IF(AA51="","",VLOOKUP(AA51,シフト記号表!$C$6:$L$47,10,FALSE))</f>
        <v/>
      </c>
      <c r="AB52" s="156" t="str">
        <f>IF(AB51="","",VLOOKUP(AB51,シフト記号表!$C$6:$L$47,10,FALSE))</f>
        <v/>
      </c>
      <c r="AC52" s="157" t="str">
        <f>IF(AC51="","",VLOOKUP(AC51,シフト記号表!$C$6:$L$47,10,FALSE))</f>
        <v/>
      </c>
      <c r="AD52" s="155" t="str">
        <f>IF(AD51="","",VLOOKUP(AD51,シフト記号表!$C$6:$L$47,10,FALSE))</f>
        <v/>
      </c>
      <c r="AE52" s="156" t="str">
        <f>IF(AE51="","",VLOOKUP(AE51,シフト記号表!$C$6:$L$47,10,FALSE))</f>
        <v/>
      </c>
      <c r="AF52" s="156" t="str">
        <f>IF(AF51="","",VLOOKUP(AF51,シフト記号表!$C$6:$L$47,10,FALSE))</f>
        <v/>
      </c>
      <c r="AG52" s="156" t="str">
        <f>IF(AG51="","",VLOOKUP(AG51,シフト記号表!$C$6:$L$47,10,FALSE))</f>
        <v/>
      </c>
      <c r="AH52" s="156" t="str">
        <f>IF(AH51="","",VLOOKUP(AH51,シフト記号表!$C$6:$L$47,10,FALSE))</f>
        <v/>
      </c>
      <c r="AI52" s="156" t="str">
        <f>IF(AI51="","",VLOOKUP(AI51,シフト記号表!$C$6:$L$47,10,FALSE))</f>
        <v/>
      </c>
      <c r="AJ52" s="157" t="str">
        <f>IF(AJ51="","",VLOOKUP(AJ51,シフト記号表!$C$6:$L$47,10,FALSE))</f>
        <v/>
      </c>
      <c r="AK52" s="155" t="str">
        <f>IF(AK51="","",VLOOKUP(AK51,シフト記号表!$C$6:$L$47,10,FALSE))</f>
        <v/>
      </c>
      <c r="AL52" s="156" t="str">
        <f>IF(AL51="","",VLOOKUP(AL51,シフト記号表!$C$6:$L$47,10,FALSE))</f>
        <v/>
      </c>
      <c r="AM52" s="156" t="str">
        <f>IF(AM51="","",VLOOKUP(AM51,シフト記号表!$C$6:$L$47,10,FALSE))</f>
        <v/>
      </c>
      <c r="AN52" s="156" t="str">
        <f>IF(AN51="","",VLOOKUP(AN51,シフト記号表!$C$6:$L$47,10,FALSE))</f>
        <v/>
      </c>
      <c r="AO52" s="156" t="str">
        <f>IF(AO51="","",VLOOKUP(AO51,シフト記号表!$C$6:$L$47,10,FALSE))</f>
        <v/>
      </c>
      <c r="AP52" s="156" t="str">
        <f>IF(AP51="","",VLOOKUP(AP51,シフト記号表!$C$6:$L$47,10,FALSE))</f>
        <v/>
      </c>
      <c r="AQ52" s="157" t="str">
        <f>IF(AQ51="","",VLOOKUP(AQ51,シフト記号表!$C$6:$L$47,10,FALSE))</f>
        <v/>
      </c>
      <c r="AR52" s="155" t="str">
        <f>IF(AR51="","",VLOOKUP(AR51,シフト記号表!$C$6:$L$47,10,FALSE))</f>
        <v/>
      </c>
      <c r="AS52" s="156" t="str">
        <f>IF(AS51="","",VLOOKUP(AS51,シフト記号表!$C$6:$L$47,10,FALSE))</f>
        <v/>
      </c>
      <c r="AT52" s="156" t="str">
        <f>IF(AT51="","",VLOOKUP(AT51,シフト記号表!$C$6:$L$47,10,FALSE))</f>
        <v/>
      </c>
      <c r="AU52" s="156" t="str">
        <f>IF(AU51="","",VLOOKUP(AU51,シフト記号表!$C$6:$L$47,10,FALSE))</f>
        <v/>
      </c>
      <c r="AV52" s="156" t="str">
        <f>IF(AV51="","",VLOOKUP(AV51,シフト記号表!$C$6:$L$47,10,FALSE))</f>
        <v/>
      </c>
      <c r="AW52" s="156" t="str">
        <f>IF(AW51="","",VLOOKUP(AW51,シフト記号表!$C$6:$L$47,10,FALSE))</f>
        <v/>
      </c>
      <c r="AX52" s="157" t="str">
        <f>IF(AX51="","",VLOOKUP(AX51,シフト記号表!$C$6:$L$47,10,FALSE))</f>
        <v/>
      </c>
      <c r="AY52" s="155" t="str">
        <f>IF(AY51="","",VLOOKUP(AY51,シフト記号表!$C$6:$L$47,10,FALSE))</f>
        <v/>
      </c>
      <c r="AZ52" s="156" t="str">
        <f>IF(AZ51="","",VLOOKUP(AZ51,シフト記号表!$C$6:$L$47,10,FALSE))</f>
        <v/>
      </c>
      <c r="BA52" s="156" t="str">
        <f>IF(BA51="","",VLOOKUP(BA51,シフト記号表!$C$6:$L$47,10,FALSE))</f>
        <v/>
      </c>
      <c r="BB52" s="255">
        <f>IF($BE$3="４週",SUM(W52:AX52),IF($BE$3="暦月",SUM(W52:BA52),""))</f>
        <v>0</v>
      </c>
      <c r="BC52" s="256"/>
      <c r="BD52" s="257">
        <f>IF($BE$3="４週",BB52/4,IF($BE$3="暦月",(BB52/($BE$8/7)),""))</f>
        <v>0</v>
      </c>
      <c r="BE52" s="256"/>
      <c r="BF52" s="337"/>
      <c r="BG52" s="338"/>
      <c r="BH52" s="338"/>
      <c r="BI52" s="338"/>
      <c r="BJ52" s="339"/>
    </row>
    <row r="53" spans="2:62" ht="20.25" customHeight="1" x14ac:dyDescent="0.4">
      <c r="B53" s="226">
        <f>B51+1</f>
        <v>19</v>
      </c>
      <c r="C53" s="227"/>
      <c r="D53" s="228"/>
      <c r="E53" s="147"/>
      <c r="F53" s="148"/>
      <c r="G53" s="147"/>
      <c r="H53" s="148"/>
      <c r="I53" s="229"/>
      <c r="J53" s="230"/>
      <c r="K53" s="231"/>
      <c r="L53" s="232"/>
      <c r="M53" s="232"/>
      <c r="N53" s="228"/>
      <c r="O53" s="234"/>
      <c r="P53" s="235"/>
      <c r="Q53" s="235"/>
      <c r="R53" s="235"/>
      <c r="S53" s="236"/>
      <c r="T53" s="101" t="s">
        <v>18</v>
      </c>
      <c r="U53" s="102"/>
      <c r="V53" s="103"/>
      <c r="W53" s="91"/>
      <c r="X53" s="92"/>
      <c r="Y53" s="92"/>
      <c r="Z53" s="92"/>
      <c r="AA53" s="92"/>
      <c r="AB53" s="92"/>
      <c r="AC53" s="93"/>
      <c r="AD53" s="91"/>
      <c r="AE53" s="92"/>
      <c r="AF53" s="92"/>
      <c r="AG53" s="92"/>
      <c r="AH53" s="92"/>
      <c r="AI53" s="92"/>
      <c r="AJ53" s="93"/>
      <c r="AK53" s="91"/>
      <c r="AL53" s="92"/>
      <c r="AM53" s="92"/>
      <c r="AN53" s="92"/>
      <c r="AO53" s="92"/>
      <c r="AP53" s="92"/>
      <c r="AQ53" s="93"/>
      <c r="AR53" s="91"/>
      <c r="AS53" s="92"/>
      <c r="AT53" s="92"/>
      <c r="AU53" s="92"/>
      <c r="AV53" s="92"/>
      <c r="AW53" s="92"/>
      <c r="AX53" s="93"/>
      <c r="AY53" s="91"/>
      <c r="AZ53" s="92"/>
      <c r="BA53" s="94"/>
      <c r="BB53" s="237"/>
      <c r="BC53" s="238"/>
      <c r="BD53" s="239"/>
      <c r="BE53" s="240"/>
      <c r="BF53" s="241"/>
      <c r="BG53" s="242"/>
      <c r="BH53" s="242"/>
      <c r="BI53" s="242"/>
      <c r="BJ53" s="243"/>
    </row>
    <row r="54" spans="2:62" ht="20.25" customHeight="1" x14ac:dyDescent="0.4">
      <c r="B54" s="247"/>
      <c r="C54" s="258"/>
      <c r="D54" s="259"/>
      <c r="E54" s="145"/>
      <c r="F54" s="146">
        <f>C53</f>
        <v>0</v>
      </c>
      <c r="G54" s="145"/>
      <c r="H54" s="146">
        <f>I53</f>
        <v>0</v>
      </c>
      <c r="I54" s="260"/>
      <c r="J54" s="261"/>
      <c r="K54" s="262"/>
      <c r="L54" s="263"/>
      <c r="M54" s="263"/>
      <c r="N54" s="259"/>
      <c r="O54" s="234"/>
      <c r="P54" s="235"/>
      <c r="Q54" s="235"/>
      <c r="R54" s="235"/>
      <c r="S54" s="236"/>
      <c r="T54" s="159" t="s">
        <v>170</v>
      </c>
      <c r="U54" s="99"/>
      <c r="V54" s="100"/>
      <c r="W54" s="155" t="str">
        <f>IF(W53="","",VLOOKUP(W53,シフト記号表!$C$6:$L$47,10,FALSE))</f>
        <v/>
      </c>
      <c r="X54" s="156" t="str">
        <f>IF(X53="","",VLOOKUP(X53,シフト記号表!$C$6:$L$47,10,FALSE))</f>
        <v/>
      </c>
      <c r="Y54" s="156" t="str">
        <f>IF(Y53="","",VLOOKUP(Y53,シフト記号表!$C$6:$L$47,10,FALSE))</f>
        <v/>
      </c>
      <c r="Z54" s="156" t="str">
        <f>IF(Z53="","",VLOOKUP(Z53,シフト記号表!$C$6:$L$47,10,FALSE))</f>
        <v/>
      </c>
      <c r="AA54" s="156" t="str">
        <f>IF(AA53="","",VLOOKUP(AA53,シフト記号表!$C$6:$L$47,10,FALSE))</f>
        <v/>
      </c>
      <c r="AB54" s="156" t="str">
        <f>IF(AB53="","",VLOOKUP(AB53,シフト記号表!$C$6:$L$47,10,FALSE))</f>
        <v/>
      </c>
      <c r="AC54" s="157" t="str">
        <f>IF(AC53="","",VLOOKUP(AC53,シフト記号表!$C$6:$L$47,10,FALSE))</f>
        <v/>
      </c>
      <c r="AD54" s="155" t="str">
        <f>IF(AD53="","",VLOOKUP(AD53,シフト記号表!$C$6:$L$47,10,FALSE))</f>
        <v/>
      </c>
      <c r="AE54" s="156" t="str">
        <f>IF(AE53="","",VLOOKUP(AE53,シフト記号表!$C$6:$L$47,10,FALSE))</f>
        <v/>
      </c>
      <c r="AF54" s="156" t="str">
        <f>IF(AF53="","",VLOOKUP(AF53,シフト記号表!$C$6:$L$47,10,FALSE))</f>
        <v/>
      </c>
      <c r="AG54" s="156" t="str">
        <f>IF(AG53="","",VLOOKUP(AG53,シフト記号表!$C$6:$L$47,10,FALSE))</f>
        <v/>
      </c>
      <c r="AH54" s="156" t="str">
        <f>IF(AH53="","",VLOOKUP(AH53,シフト記号表!$C$6:$L$47,10,FALSE))</f>
        <v/>
      </c>
      <c r="AI54" s="156" t="str">
        <f>IF(AI53="","",VLOOKUP(AI53,シフト記号表!$C$6:$L$47,10,FALSE))</f>
        <v/>
      </c>
      <c r="AJ54" s="157" t="str">
        <f>IF(AJ53="","",VLOOKUP(AJ53,シフト記号表!$C$6:$L$47,10,FALSE))</f>
        <v/>
      </c>
      <c r="AK54" s="155" t="str">
        <f>IF(AK53="","",VLOOKUP(AK53,シフト記号表!$C$6:$L$47,10,FALSE))</f>
        <v/>
      </c>
      <c r="AL54" s="156" t="str">
        <f>IF(AL53="","",VLOOKUP(AL53,シフト記号表!$C$6:$L$47,10,FALSE))</f>
        <v/>
      </c>
      <c r="AM54" s="156" t="str">
        <f>IF(AM53="","",VLOOKUP(AM53,シフト記号表!$C$6:$L$47,10,FALSE))</f>
        <v/>
      </c>
      <c r="AN54" s="156" t="str">
        <f>IF(AN53="","",VLOOKUP(AN53,シフト記号表!$C$6:$L$47,10,FALSE))</f>
        <v/>
      </c>
      <c r="AO54" s="156" t="str">
        <f>IF(AO53="","",VLOOKUP(AO53,シフト記号表!$C$6:$L$47,10,FALSE))</f>
        <v/>
      </c>
      <c r="AP54" s="156" t="str">
        <f>IF(AP53="","",VLOOKUP(AP53,シフト記号表!$C$6:$L$47,10,FALSE))</f>
        <v/>
      </c>
      <c r="AQ54" s="157" t="str">
        <f>IF(AQ53="","",VLOOKUP(AQ53,シフト記号表!$C$6:$L$47,10,FALSE))</f>
        <v/>
      </c>
      <c r="AR54" s="155" t="str">
        <f>IF(AR53="","",VLOOKUP(AR53,シフト記号表!$C$6:$L$47,10,FALSE))</f>
        <v/>
      </c>
      <c r="AS54" s="156" t="str">
        <f>IF(AS53="","",VLOOKUP(AS53,シフト記号表!$C$6:$L$47,10,FALSE))</f>
        <v/>
      </c>
      <c r="AT54" s="156" t="str">
        <f>IF(AT53="","",VLOOKUP(AT53,シフト記号表!$C$6:$L$47,10,FALSE))</f>
        <v/>
      </c>
      <c r="AU54" s="156" t="str">
        <f>IF(AU53="","",VLOOKUP(AU53,シフト記号表!$C$6:$L$47,10,FALSE))</f>
        <v/>
      </c>
      <c r="AV54" s="156" t="str">
        <f>IF(AV53="","",VLOOKUP(AV53,シフト記号表!$C$6:$L$47,10,FALSE))</f>
        <v/>
      </c>
      <c r="AW54" s="156" t="str">
        <f>IF(AW53="","",VLOOKUP(AW53,シフト記号表!$C$6:$L$47,10,FALSE))</f>
        <v/>
      </c>
      <c r="AX54" s="157" t="str">
        <f>IF(AX53="","",VLOOKUP(AX53,シフト記号表!$C$6:$L$47,10,FALSE))</f>
        <v/>
      </c>
      <c r="AY54" s="155" t="str">
        <f>IF(AY53="","",VLOOKUP(AY53,シフト記号表!$C$6:$L$47,10,FALSE))</f>
        <v/>
      </c>
      <c r="AZ54" s="156" t="str">
        <f>IF(AZ53="","",VLOOKUP(AZ53,シフト記号表!$C$6:$L$47,10,FALSE))</f>
        <v/>
      </c>
      <c r="BA54" s="156" t="str">
        <f>IF(BA53="","",VLOOKUP(BA53,シフト記号表!$C$6:$L$47,10,FALSE))</f>
        <v/>
      </c>
      <c r="BB54" s="255">
        <f>IF($BE$3="４週",SUM(W54:AX54),IF($BE$3="暦月",SUM(W54:BA54),""))</f>
        <v>0</v>
      </c>
      <c r="BC54" s="256"/>
      <c r="BD54" s="257">
        <f>IF($BE$3="４週",BB54/4,IF($BE$3="暦月",(BB54/($BE$8/7)),""))</f>
        <v>0</v>
      </c>
      <c r="BE54" s="256"/>
      <c r="BF54" s="337"/>
      <c r="BG54" s="338"/>
      <c r="BH54" s="338"/>
      <c r="BI54" s="338"/>
      <c r="BJ54" s="339"/>
    </row>
    <row r="55" spans="2:62" ht="20.25" customHeight="1" x14ac:dyDescent="0.4">
      <c r="B55" s="226">
        <f>B53+1</f>
        <v>20</v>
      </c>
      <c r="C55" s="227"/>
      <c r="D55" s="228"/>
      <c r="E55" s="147"/>
      <c r="F55" s="148"/>
      <c r="G55" s="147"/>
      <c r="H55" s="148"/>
      <c r="I55" s="229"/>
      <c r="J55" s="230"/>
      <c r="K55" s="231"/>
      <c r="L55" s="232"/>
      <c r="M55" s="232"/>
      <c r="N55" s="228"/>
      <c r="O55" s="234"/>
      <c r="P55" s="235"/>
      <c r="Q55" s="235"/>
      <c r="R55" s="235"/>
      <c r="S55" s="236"/>
      <c r="T55" s="101" t="s">
        <v>18</v>
      </c>
      <c r="U55" s="102"/>
      <c r="V55" s="103"/>
      <c r="W55" s="91"/>
      <c r="X55" s="92"/>
      <c r="Y55" s="92"/>
      <c r="Z55" s="92"/>
      <c r="AA55" s="92"/>
      <c r="AB55" s="92"/>
      <c r="AC55" s="93"/>
      <c r="AD55" s="91"/>
      <c r="AE55" s="92"/>
      <c r="AF55" s="92"/>
      <c r="AG55" s="92"/>
      <c r="AH55" s="92"/>
      <c r="AI55" s="92"/>
      <c r="AJ55" s="93"/>
      <c r="AK55" s="91"/>
      <c r="AL55" s="92"/>
      <c r="AM55" s="92"/>
      <c r="AN55" s="92"/>
      <c r="AO55" s="92"/>
      <c r="AP55" s="92"/>
      <c r="AQ55" s="93"/>
      <c r="AR55" s="91"/>
      <c r="AS55" s="92"/>
      <c r="AT55" s="92"/>
      <c r="AU55" s="92"/>
      <c r="AV55" s="92"/>
      <c r="AW55" s="92"/>
      <c r="AX55" s="93"/>
      <c r="AY55" s="91"/>
      <c r="AZ55" s="92"/>
      <c r="BA55" s="94"/>
      <c r="BB55" s="237"/>
      <c r="BC55" s="238"/>
      <c r="BD55" s="239"/>
      <c r="BE55" s="240"/>
      <c r="BF55" s="241"/>
      <c r="BG55" s="242"/>
      <c r="BH55" s="242"/>
      <c r="BI55" s="242"/>
      <c r="BJ55" s="243"/>
    </row>
    <row r="56" spans="2:62" ht="20.25" customHeight="1" x14ac:dyDescent="0.4">
      <c r="B56" s="247"/>
      <c r="C56" s="258"/>
      <c r="D56" s="259"/>
      <c r="E56" s="145"/>
      <c r="F56" s="146">
        <f>C55</f>
        <v>0</v>
      </c>
      <c r="G56" s="145"/>
      <c r="H56" s="146">
        <f>I55</f>
        <v>0</v>
      </c>
      <c r="I56" s="260"/>
      <c r="J56" s="261"/>
      <c r="K56" s="262"/>
      <c r="L56" s="263"/>
      <c r="M56" s="263"/>
      <c r="N56" s="259"/>
      <c r="O56" s="234"/>
      <c r="P56" s="235"/>
      <c r="Q56" s="235"/>
      <c r="R56" s="235"/>
      <c r="S56" s="236"/>
      <c r="T56" s="159" t="s">
        <v>170</v>
      </c>
      <c r="U56" s="106"/>
      <c r="V56" s="160"/>
      <c r="W56" s="155" t="str">
        <f>IF(W55="","",VLOOKUP(W55,シフト記号表!$C$6:$L$47,10,FALSE))</f>
        <v/>
      </c>
      <c r="X56" s="156" t="str">
        <f>IF(X55="","",VLOOKUP(X55,シフト記号表!$C$6:$L$47,10,FALSE))</f>
        <v/>
      </c>
      <c r="Y56" s="156" t="str">
        <f>IF(Y55="","",VLOOKUP(Y55,シフト記号表!$C$6:$L$47,10,FALSE))</f>
        <v/>
      </c>
      <c r="Z56" s="156" t="str">
        <f>IF(Z55="","",VLOOKUP(Z55,シフト記号表!$C$6:$L$47,10,FALSE))</f>
        <v/>
      </c>
      <c r="AA56" s="156" t="str">
        <f>IF(AA55="","",VLOOKUP(AA55,シフト記号表!$C$6:$L$47,10,FALSE))</f>
        <v/>
      </c>
      <c r="AB56" s="156" t="str">
        <f>IF(AB55="","",VLOOKUP(AB55,シフト記号表!$C$6:$L$47,10,FALSE))</f>
        <v/>
      </c>
      <c r="AC56" s="157" t="str">
        <f>IF(AC55="","",VLOOKUP(AC55,シフト記号表!$C$6:$L$47,10,FALSE))</f>
        <v/>
      </c>
      <c r="AD56" s="155" t="str">
        <f>IF(AD55="","",VLOOKUP(AD55,シフト記号表!$C$6:$L$47,10,FALSE))</f>
        <v/>
      </c>
      <c r="AE56" s="156" t="str">
        <f>IF(AE55="","",VLOOKUP(AE55,シフト記号表!$C$6:$L$47,10,FALSE))</f>
        <v/>
      </c>
      <c r="AF56" s="156" t="str">
        <f>IF(AF55="","",VLOOKUP(AF55,シフト記号表!$C$6:$L$47,10,FALSE))</f>
        <v/>
      </c>
      <c r="AG56" s="156" t="str">
        <f>IF(AG55="","",VLOOKUP(AG55,シフト記号表!$C$6:$L$47,10,FALSE))</f>
        <v/>
      </c>
      <c r="AH56" s="156" t="str">
        <f>IF(AH55="","",VLOOKUP(AH55,シフト記号表!$C$6:$L$47,10,FALSE))</f>
        <v/>
      </c>
      <c r="AI56" s="156" t="str">
        <f>IF(AI55="","",VLOOKUP(AI55,シフト記号表!$C$6:$L$47,10,FALSE))</f>
        <v/>
      </c>
      <c r="AJ56" s="157" t="str">
        <f>IF(AJ55="","",VLOOKUP(AJ55,シフト記号表!$C$6:$L$47,10,FALSE))</f>
        <v/>
      </c>
      <c r="AK56" s="155" t="str">
        <f>IF(AK55="","",VLOOKUP(AK55,シフト記号表!$C$6:$L$47,10,FALSE))</f>
        <v/>
      </c>
      <c r="AL56" s="156" t="str">
        <f>IF(AL55="","",VLOOKUP(AL55,シフト記号表!$C$6:$L$47,10,FALSE))</f>
        <v/>
      </c>
      <c r="AM56" s="156" t="str">
        <f>IF(AM55="","",VLOOKUP(AM55,シフト記号表!$C$6:$L$47,10,FALSE))</f>
        <v/>
      </c>
      <c r="AN56" s="156" t="str">
        <f>IF(AN55="","",VLOOKUP(AN55,シフト記号表!$C$6:$L$47,10,FALSE))</f>
        <v/>
      </c>
      <c r="AO56" s="156" t="str">
        <f>IF(AO55="","",VLOOKUP(AO55,シフト記号表!$C$6:$L$47,10,FALSE))</f>
        <v/>
      </c>
      <c r="AP56" s="156" t="str">
        <f>IF(AP55="","",VLOOKUP(AP55,シフト記号表!$C$6:$L$47,10,FALSE))</f>
        <v/>
      </c>
      <c r="AQ56" s="157" t="str">
        <f>IF(AQ55="","",VLOOKUP(AQ55,シフト記号表!$C$6:$L$47,10,FALSE))</f>
        <v/>
      </c>
      <c r="AR56" s="155" t="str">
        <f>IF(AR55="","",VLOOKUP(AR55,シフト記号表!$C$6:$L$47,10,FALSE))</f>
        <v/>
      </c>
      <c r="AS56" s="156" t="str">
        <f>IF(AS55="","",VLOOKUP(AS55,シフト記号表!$C$6:$L$47,10,FALSE))</f>
        <v/>
      </c>
      <c r="AT56" s="156" t="str">
        <f>IF(AT55="","",VLOOKUP(AT55,シフト記号表!$C$6:$L$47,10,FALSE))</f>
        <v/>
      </c>
      <c r="AU56" s="156" t="str">
        <f>IF(AU55="","",VLOOKUP(AU55,シフト記号表!$C$6:$L$47,10,FALSE))</f>
        <v/>
      </c>
      <c r="AV56" s="156" t="str">
        <f>IF(AV55="","",VLOOKUP(AV55,シフト記号表!$C$6:$L$47,10,FALSE))</f>
        <v/>
      </c>
      <c r="AW56" s="156" t="str">
        <f>IF(AW55="","",VLOOKUP(AW55,シフト記号表!$C$6:$L$47,10,FALSE))</f>
        <v/>
      </c>
      <c r="AX56" s="157" t="str">
        <f>IF(AX55="","",VLOOKUP(AX55,シフト記号表!$C$6:$L$47,10,FALSE))</f>
        <v/>
      </c>
      <c r="AY56" s="155" t="str">
        <f>IF(AY55="","",VLOOKUP(AY55,シフト記号表!$C$6:$L$47,10,FALSE))</f>
        <v/>
      </c>
      <c r="AZ56" s="156" t="str">
        <f>IF(AZ55="","",VLOOKUP(AZ55,シフト記号表!$C$6:$L$47,10,FALSE))</f>
        <v/>
      </c>
      <c r="BA56" s="156" t="str">
        <f>IF(BA55="","",VLOOKUP(BA55,シフト記号表!$C$6:$L$47,10,FALSE))</f>
        <v/>
      </c>
      <c r="BB56" s="255">
        <f>IF($BE$3="４週",SUM(W56:AX56),IF($BE$3="暦月",SUM(W56:BA56),""))</f>
        <v>0</v>
      </c>
      <c r="BC56" s="256"/>
      <c r="BD56" s="257">
        <f>IF($BE$3="４週",BB56/4,IF($BE$3="暦月",(BB56/($BE$8/7)),""))</f>
        <v>0</v>
      </c>
      <c r="BE56" s="256"/>
      <c r="BF56" s="337"/>
      <c r="BG56" s="338"/>
      <c r="BH56" s="338"/>
      <c r="BI56" s="338"/>
      <c r="BJ56" s="339"/>
    </row>
    <row r="57" spans="2:62" ht="20.25" customHeight="1" x14ac:dyDescent="0.4">
      <c r="B57" s="226">
        <f>B55+1</f>
        <v>21</v>
      </c>
      <c r="C57" s="227"/>
      <c r="D57" s="228"/>
      <c r="E57" s="145"/>
      <c r="F57" s="146"/>
      <c r="G57" s="145"/>
      <c r="H57" s="146"/>
      <c r="I57" s="229"/>
      <c r="J57" s="230"/>
      <c r="K57" s="231"/>
      <c r="L57" s="232"/>
      <c r="M57" s="232"/>
      <c r="N57" s="228"/>
      <c r="O57" s="234"/>
      <c r="P57" s="235"/>
      <c r="Q57" s="235"/>
      <c r="R57" s="235"/>
      <c r="S57" s="236"/>
      <c r="T57" s="158" t="s">
        <v>18</v>
      </c>
      <c r="U57" s="104"/>
      <c r="V57" s="105"/>
      <c r="W57" s="91"/>
      <c r="X57" s="92"/>
      <c r="Y57" s="92"/>
      <c r="Z57" s="92"/>
      <c r="AA57" s="92"/>
      <c r="AB57" s="92"/>
      <c r="AC57" s="93"/>
      <c r="AD57" s="91"/>
      <c r="AE57" s="92"/>
      <c r="AF57" s="92"/>
      <c r="AG57" s="92"/>
      <c r="AH57" s="92"/>
      <c r="AI57" s="92"/>
      <c r="AJ57" s="93"/>
      <c r="AK57" s="91"/>
      <c r="AL57" s="92"/>
      <c r="AM57" s="92"/>
      <c r="AN57" s="92"/>
      <c r="AO57" s="92"/>
      <c r="AP57" s="92"/>
      <c r="AQ57" s="93"/>
      <c r="AR57" s="91"/>
      <c r="AS57" s="92"/>
      <c r="AT57" s="92"/>
      <c r="AU57" s="92"/>
      <c r="AV57" s="92"/>
      <c r="AW57" s="92"/>
      <c r="AX57" s="93"/>
      <c r="AY57" s="91"/>
      <c r="AZ57" s="92"/>
      <c r="BA57" s="94"/>
      <c r="BB57" s="237"/>
      <c r="BC57" s="238"/>
      <c r="BD57" s="239"/>
      <c r="BE57" s="240"/>
      <c r="BF57" s="241"/>
      <c r="BG57" s="242"/>
      <c r="BH57" s="242"/>
      <c r="BI57" s="242"/>
      <c r="BJ57" s="243"/>
    </row>
    <row r="58" spans="2:62" ht="20.25" customHeight="1" x14ac:dyDescent="0.4">
      <c r="B58" s="247"/>
      <c r="C58" s="258"/>
      <c r="D58" s="259"/>
      <c r="E58" s="145"/>
      <c r="F58" s="146">
        <f>C57</f>
        <v>0</v>
      </c>
      <c r="G58" s="145"/>
      <c r="H58" s="146">
        <f>I57</f>
        <v>0</v>
      </c>
      <c r="I58" s="260"/>
      <c r="J58" s="261"/>
      <c r="K58" s="262"/>
      <c r="L58" s="263"/>
      <c r="M58" s="263"/>
      <c r="N58" s="259"/>
      <c r="O58" s="234"/>
      <c r="P58" s="235"/>
      <c r="Q58" s="235"/>
      <c r="R58" s="235"/>
      <c r="S58" s="236"/>
      <c r="T58" s="159" t="s">
        <v>170</v>
      </c>
      <c r="U58" s="106"/>
      <c r="V58" s="160"/>
      <c r="W58" s="155" t="str">
        <f>IF(W57="","",VLOOKUP(W57,シフト記号表!$C$6:$L$47,10,FALSE))</f>
        <v/>
      </c>
      <c r="X58" s="156" t="str">
        <f>IF(X57="","",VLOOKUP(X57,シフト記号表!$C$6:$L$47,10,FALSE))</f>
        <v/>
      </c>
      <c r="Y58" s="156" t="str">
        <f>IF(Y57="","",VLOOKUP(Y57,シフト記号表!$C$6:$L$47,10,FALSE))</f>
        <v/>
      </c>
      <c r="Z58" s="156" t="str">
        <f>IF(Z57="","",VLOOKUP(Z57,シフト記号表!$C$6:$L$47,10,FALSE))</f>
        <v/>
      </c>
      <c r="AA58" s="156" t="str">
        <f>IF(AA57="","",VLOOKUP(AA57,シフト記号表!$C$6:$L$47,10,FALSE))</f>
        <v/>
      </c>
      <c r="AB58" s="156" t="str">
        <f>IF(AB57="","",VLOOKUP(AB57,シフト記号表!$C$6:$L$47,10,FALSE))</f>
        <v/>
      </c>
      <c r="AC58" s="157" t="str">
        <f>IF(AC57="","",VLOOKUP(AC57,シフト記号表!$C$6:$L$47,10,FALSE))</f>
        <v/>
      </c>
      <c r="AD58" s="155" t="str">
        <f>IF(AD57="","",VLOOKUP(AD57,シフト記号表!$C$6:$L$47,10,FALSE))</f>
        <v/>
      </c>
      <c r="AE58" s="156" t="str">
        <f>IF(AE57="","",VLOOKUP(AE57,シフト記号表!$C$6:$L$47,10,FALSE))</f>
        <v/>
      </c>
      <c r="AF58" s="156" t="str">
        <f>IF(AF57="","",VLOOKUP(AF57,シフト記号表!$C$6:$L$47,10,FALSE))</f>
        <v/>
      </c>
      <c r="AG58" s="156" t="str">
        <f>IF(AG57="","",VLOOKUP(AG57,シフト記号表!$C$6:$L$47,10,FALSE))</f>
        <v/>
      </c>
      <c r="AH58" s="156" t="str">
        <f>IF(AH57="","",VLOOKUP(AH57,シフト記号表!$C$6:$L$47,10,FALSE))</f>
        <v/>
      </c>
      <c r="AI58" s="156" t="str">
        <f>IF(AI57="","",VLOOKUP(AI57,シフト記号表!$C$6:$L$47,10,FALSE))</f>
        <v/>
      </c>
      <c r="AJ58" s="157" t="str">
        <f>IF(AJ57="","",VLOOKUP(AJ57,シフト記号表!$C$6:$L$47,10,FALSE))</f>
        <v/>
      </c>
      <c r="AK58" s="155" t="str">
        <f>IF(AK57="","",VLOOKUP(AK57,シフト記号表!$C$6:$L$47,10,FALSE))</f>
        <v/>
      </c>
      <c r="AL58" s="156" t="str">
        <f>IF(AL57="","",VLOOKUP(AL57,シフト記号表!$C$6:$L$47,10,FALSE))</f>
        <v/>
      </c>
      <c r="AM58" s="156" t="str">
        <f>IF(AM57="","",VLOOKUP(AM57,シフト記号表!$C$6:$L$47,10,FALSE))</f>
        <v/>
      </c>
      <c r="AN58" s="156" t="str">
        <f>IF(AN57="","",VLOOKUP(AN57,シフト記号表!$C$6:$L$47,10,FALSE))</f>
        <v/>
      </c>
      <c r="AO58" s="156" t="str">
        <f>IF(AO57="","",VLOOKUP(AO57,シフト記号表!$C$6:$L$47,10,FALSE))</f>
        <v/>
      </c>
      <c r="AP58" s="156" t="str">
        <f>IF(AP57="","",VLOOKUP(AP57,シフト記号表!$C$6:$L$47,10,FALSE))</f>
        <v/>
      </c>
      <c r="AQ58" s="157" t="str">
        <f>IF(AQ57="","",VLOOKUP(AQ57,シフト記号表!$C$6:$L$47,10,FALSE))</f>
        <v/>
      </c>
      <c r="AR58" s="155" t="str">
        <f>IF(AR57="","",VLOOKUP(AR57,シフト記号表!$C$6:$L$47,10,FALSE))</f>
        <v/>
      </c>
      <c r="AS58" s="156" t="str">
        <f>IF(AS57="","",VLOOKUP(AS57,シフト記号表!$C$6:$L$47,10,FALSE))</f>
        <v/>
      </c>
      <c r="AT58" s="156" t="str">
        <f>IF(AT57="","",VLOOKUP(AT57,シフト記号表!$C$6:$L$47,10,FALSE))</f>
        <v/>
      </c>
      <c r="AU58" s="156" t="str">
        <f>IF(AU57="","",VLOOKUP(AU57,シフト記号表!$C$6:$L$47,10,FALSE))</f>
        <v/>
      </c>
      <c r="AV58" s="156" t="str">
        <f>IF(AV57="","",VLOOKUP(AV57,シフト記号表!$C$6:$L$47,10,FALSE))</f>
        <v/>
      </c>
      <c r="AW58" s="156" t="str">
        <f>IF(AW57="","",VLOOKUP(AW57,シフト記号表!$C$6:$L$47,10,FALSE))</f>
        <v/>
      </c>
      <c r="AX58" s="157" t="str">
        <f>IF(AX57="","",VLOOKUP(AX57,シフト記号表!$C$6:$L$47,10,FALSE))</f>
        <v/>
      </c>
      <c r="AY58" s="155" t="str">
        <f>IF(AY57="","",VLOOKUP(AY57,シフト記号表!$C$6:$L$47,10,FALSE))</f>
        <v/>
      </c>
      <c r="AZ58" s="156" t="str">
        <f>IF(AZ57="","",VLOOKUP(AZ57,シフト記号表!$C$6:$L$47,10,FALSE))</f>
        <v/>
      </c>
      <c r="BA58" s="156" t="str">
        <f>IF(BA57="","",VLOOKUP(BA57,シフト記号表!$C$6:$L$47,10,FALSE))</f>
        <v/>
      </c>
      <c r="BB58" s="255">
        <f>IF($BE$3="４週",SUM(W58:AX58),IF($BE$3="暦月",SUM(W58:BA58),""))</f>
        <v>0</v>
      </c>
      <c r="BC58" s="256"/>
      <c r="BD58" s="257">
        <f>IF($BE$3="４週",BB58/4,IF($BE$3="暦月",(BB58/($BE$8/7)),""))</f>
        <v>0</v>
      </c>
      <c r="BE58" s="256"/>
      <c r="BF58" s="337"/>
      <c r="BG58" s="338"/>
      <c r="BH58" s="338"/>
      <c r="BI58" s="338"/>
      <c r="BJ58" s="339"/>
    </row>
    <row r="59" spans="2:62" ht="20.25" customHeight="1" x14ac:dyDescent="0.4">
      <c r="B59" s="226">
        <f>B57+1</f>
        <v>22</v>
      </c>
      <c r="C59" s="227"/>
      <c r="D59" s="228"/>
      <c r="E59" s="145"/>
      <c r="F59" s="146"/>
      <c r="G59" s="145"/>
      <c r="H59" s="146"/>
      <c r="I59" s="229"/>
      <c r="J59" s="230"/>
      <c r="K59" s="231"/>
      <c r="L59" s="232"/>
      <c r="M59" s="232"/>
      <c r="N59" s="228"/>
      <c r="O59" s="234"/>
      <c r="P59" s="235"/>
      <c r="Q59" s="235"/>
      <c r="R59" s="235"/>
      <c r="S59" s="236"/>
      <c r="T59" s="158" t="s">
        <v>18</v>
      </c>
      <c r="U59" s="104"/>
      <c r="V59" s="105"/>
      <c r="W59" s="91"/>
      <c r="X59" s="92"/>
      <c r="Y59" s="92"/>
      <c r="Z59" s="92"/>
      <c r="AA59" s="92"/>
      <c r="AB59" s="92"/>
      <c r="AC59" s="93"/>
      <c r="AD59" s="91"/>
      <c r="AE59" s="92"/>
      <c r="AF59" s="92"/>
      <c r="AG59" s="92"/>
      <c r="AH59" s="92"/>
      <c r="AI59" s="92"/>
      <c r="AJ59" s="93"/>
      <c r="AK59" s="91"/>
      <c r="AL59" s="92"/>
      <c r="AM59" s="92"/>
      <c r="AN59" s="92"/>
      <c r="AO59" s="92"/>
      <c r="AP59" s="92"/>
      <c r="AQ59" s="93"/>
      <c r="AR59" s="91"/>
      <c r="AS59" s="92"/>
      <c r="AT59" s="92"/>
      <c r="AU59" s="92"/>
      <c r="AV59" s="92"/>
      <c r="AW59" s="92"/>
      <c r="AX59" s="93"/>
      <c r="AY59" s="91"/>
      <c r="AZ59" s="92"/>
      <c r="BA59" s="94"/>
      <c r="BB59" s="237"/>
      <c r="BC59" s="238"/>
      <c r="BD59" s="239"/>
      <c r="BE59" s="240"/>
      <c r="BF59" s="241"/>
      <c r="BG59" s="242"/>
      <c r="BH59" s="242"/>
      <c r="BI59" s="242"/>
      <c r="BJ59" s="243"/>
    </row>
    <row r="60" spans="2:62" ht="20.25" customHeight="1" x14ac:dyDescent="0.4">
      <c r="B60" s="247"/>
      <c r="C60" s="258"/>
      <c r="D60" s="259"/>
      <c r="E60" s="145"/>
      <c r="F60" s="146">
        <f>C59</f>
        <v>0</v>
      </c>
      <c r="G60" s="145"/>
      <c r="H60" s="146">
        <f>I59</f>
        <v>0</v>
      </c>
      <c r="I60" s="260"/>
      <c r="J60" s="261"/>
      <c r="K60" s="262"/>
      <c r="L60" s="263"/>
      <c r="M60" s="263"/>
      <c r="N60" s="259"/>
      <c r="O60" s="234"/>
      <c r="P60" s="235"/>
      <c r="Q60" s="235"/>
      <c r="R60" s="235"/>
      <c r="S60" s="236"/>
      <c r="T60" s="159" t="s">
        <v>170</v>
      </c>
      <c r="U60" s="106"/>
      <c r="V60" s="160"/>
      <c r="W60" s="155" t="str">
        <f>IF(W59="","",VLOOKUP(W59,シフト記号表!$C$6:$L$47,10,FALSE))</f>
        <v/>
      </c>
      <c r="X60" s="156" t="str">
        <f>IF(X59="","",VLOOKUP(X59,シフト記号表!$C$6:$L$47,10,FALSE))</f>
        <v/>
      </c>
      <c r="Y60" s="156" t="str">
        <f>IF(Y59="","",VLOOKUP(Y59,シフト記号表!$C$6:$L$47,10,FALSE))</f>
        <v/>
      </c>
      <c r="Z60" s="156" t="str">
        <f>IF(Z59="","",VLOOKUP(Z59,シフト記号表!$C$6:$L$47,10,FALSE))</f>
        <v/>
      </c>
      <c r="AA60" s="156" t="str">
        <f>IF(AA59="","",VLOOKUP(AA59,シフト記号表!$C$6:$L$47,10,FALSE))</f>
        <v/>
      </c>
      <c r="AB60" s="156" t="str">
        <f>IF(AB59="","",VLOOKUP(AB59,シフト記号表!$C$6:$L$47,10,FALSE))</f>
        <v/>
      </c>
      <c r="AC60" s="157" t="str">
        <f>IF(AC59="","",VLOOKUP(AC59,シフト記号表!$C$6:$L$47,10,FALSE))</f>
        <v/>
      </c>
      <c r="AD60" s="155" t="str">
        <f>IF(AD59="","",VLOOKUP(AD59,シフト記号表!$C$6:$L$47,10,FALSE))</f>
        <v/>
      </c>
      <c r="AE60" s="156" t="str">
        <f>IF(AE59="","",VLOOKUP(AE59,シフト記号表!$C$6:$L$47,10,FALSE))</f>
        <v/>
      </c>
      <c r="AF60" s="156" t="str">
        <f>IF(AF59="","",VLOOKUP(AF59,シフト記号表!$C$6:$L$47,10,FALSE))</f>
        <v/>
      </c>
      <c r="AG60" s="156" t="str">
        <f>IF(AG59="","",VLOOKUP(AG59,シフト記号表!$C$6:$L$47,10,FALSE))</f>
        <v/>
      </c>
      <c r="AH60" s="156" t="str">
        <f>IF(AH59="","",VLOOKUP(AH59,シフト記号表!$C$6:$L$47,10,FALSE))</f>
        <v/>
      </c>
      <c r="AI60" s="156" t="str">
        <f>IF(AI59="","",VLOOKUP(AI59,シフト記号表!$C$6:$L$47,10,FALSE))</f>
        <v/>
      </c>
      <c r="AJ60" s="157" t="str">
        <f>IF(AJ59="","",VLOOKUP(AJ59,シフト記号表!$C$6:$L$47,10,FALSE))</f>
        <v/>
      </c>
      <c r="AK60" s="155" t="str">
        <f>IF(AK59="","",VLOOKUP(AK59,シフト記号表!$C$6:$L$47,10,FALSE))</f>
        <v/>
      </c>
      <c r="AL60" s="156" t="str">
        <f>IF(AL59="","",VLOOKUP(AL59,シフト記号表!$C$6:$L$47,10,FALSE))</f>
        <v/>
      </c>
      <c r="AM60" s="156" t="str">
        <f>IF(AM59="","",VLOOKUP(AM59,シフト記号表!$C$6:$L$47,10,FALSE))</f>
        <v/>
      </c>
      <c r="AN60" s="156" t="str">
        <f>IF(AN59="","",VLOOKUP(AN59,シフト記号表!$C$6:$L$47,10,FALSE))</f>
        <v/>
      </c>
      <c r="AO60" s="156" t="str">
        <f>IF(AO59="","",VLOOKUP(AO59,シフト記号表!$C$6:$L$47,10,FALSE))</f>
        <v/>
      </c>
      <c r="AP60" s="156" t="str">
        <f>IF(AP59="","",VLOOKUP(AP59,シフト記号表!$C$6:$L$47,10,FALSE))</f>
        <v/>
      </c>
      <c r="AQ60" s="157" t="str">
        <f>IF(AQ59="","",VLOOKUP(AQ59,シフト記号表!$C$6:$L$47,10,FALSE))</f>
        <v/>
      </c>
      <c r="AR60" s="155" t="str">
        <f>IF(AR59="","",VLOOKUP(AR59,シフト記号表!$C$6:$L$47,10,FALSE))</f>
        <v/>
      </c>
      <c r="AS60" s="156" t="str">
        <f>IF(AS59="","",VLOOKUP(AS59,シフト記号表!$C$6:$L$47,10,FALSE))</f>
        <v/>
      </c>
      <c r="AT60" s="156" t="str">
        <f>IF(AT59="","",VLOOKUP(AT59,シフト記号表!$C$6:$L$47,10,FALSE))</f>
        <v/>
      </c>
      <c r="AU60" s="156" t="str">
        <f>IF(AU59="","",VLOOKUP(AU59,シフト記号表!$C$6:$L$47,10,FALSE))</f>
        <v/>
      </c>
      <c r="AV60" s="156" t="str">
        <f>IF(AV59="","",VLOOKUP(AV59,シフト記号表!$C$6:$L$47,10,FALSE))</f>
        <v/>
      </c>
      <c r="AW60" s="156" t="str">
        <f>IF(AW59="","",VLOOKUP(AW59,シフト記号表!$C$6:$L$47,10,FALSE))</f>
        <v/>
      </c>
      <c r="AX60" s="157" t="str">
        <f>IF(AX59="","",VLOOKUP(AX59,シフト記号表!$C$6:$L$47,10,FALSE))</f>
        <v/>
      </c>
      <c r="AY60" s="155" t="str">
        <f>IF(AY59="","",VLOOKUP(AY59,シフト記号表!$C$6:$L$47,10,FALSE))</f>
        <v/>
      </c>
      <c r="AZ60" s="156" t="str">
        <f>IF(AZ59="","",VLOOKUP(AZ59,シフト記号表!$C$6:$L$47,10,FALSE))</f>
        <v/>
      </c>
      <c r="BA60" s="156" t="str">
        <f>IF(BA59="","",VLOOKUP(BA59,シフト記号表!$C$6:$L$47,10,FALSE))</f>
        <v/>
      </c>
      <c r="BB60" s="255">
        <f>IF($BE$3="４週",SUM(W60:AX60),IF($BE$3="暦月",SUM(W60:BA60),""))</f>
        <v>0</v>
      </c>
      <c r="BC60" s="256"/>
      <c r="BD60" s="257">
        <f>IF($BE$3="４週",BB60/4,IF($BE$3="暦月",(BB60/($BE$8/7)),""))</f>
        <v>0</v>
      </c>
      <c r="BE60" s="256"/>
      <c r="BF60" s="337"/>
      <c r="BG60" s="338"/>
      <c r="BH60" s="338"/>
      <c r="BI60" s="338"/>
      <c r="BJ60" s="339"/>
    </row>
    <row r="61" spans="2:62" ht="20.25" customHeight="1" x14ac:dyDescent="0.4">
      <c r="B61" s="226">
        <f>B59+1</f>
        <v>23</v>
      </c>
      <c r="C61" s="227"/>
      <c r="D61" s="228"/>
      <c r="E61" s="145"/>
      <c r="F61" s="146"/>
      <c r="G61" s="145"/>
      <c r="H61" s="146"/>
      <c r="I61" s="229"/>
      <c r="J61" s="230"/>
      <c r="K61" s="231"/>
      <c r="L61" s="232"/>
      <c r="M61" s="232"/>
      <c r="N61" s="228"/>
      <c r="O61" s="234"/>
      <c r="P61" s="235"/>
      <c r="Q61" s="235"/>
      <c r="R61" s="235"/>
      <c r="S61" s="236"/>
      <c r="T61" s="158" t="s">
        <v>18</v>
      </c>
      <c r="U61" s="104"/>
      <c r="V61" s="105"/>
      <c r="W61" s="91"/>
      <c r="X61" s="92"/>
      <c r="Y61" s="92"/>
      <c r="Z61" s="92"/>
      <c r="AA61" s="92"/>
      <c r="AB61" s="92"/>
      <c r="AC61" s="93"/>
      <c r="AD61" s="91"/>
      <c r="AE61" s="92"/>
      <c r="AF61" s="92"/>
      <c r="AG61" s="92"/>
      <c r="AH61" s="92"/>
      <c r="AI61" s="92"/>
      <c r="AJ61" s="93"/>
      <c r="AK61" s="91"/>
      <c r="AL61" s="92"/>
      <c r="AM61" s="92"/>
      <c r="AN61" s="92"/>
      <c r="AO61" s="92"/>
      <c r="AP61" s="92"/>
      <c r="AQ61" s="93"/>
      <c r="AR61" s="91"/>
      <c r="AS61" s="92"/>
      <c r="AT61" s="92"/>
      <c r="AU61" s="92"/>
      <c r="AV61" s="92"/>
      <c r="AW61" s="92"/>
      <c r="AX61" s="93"/>
      <c r="AY61" s="91"/>
      <c r="AZ61" s="92"/>
      <c r="BA61" s="94"/>
      <c r="BB61" s="237"/>
      <c r="BC61" s="238"/>
      <c r="BD61" s="239"/>
      <c r="BE61" s="240"/>
      <c r="BF61" s="241"/>
      <c r="BG61" s="242"/>
      <c r="BH61" s="242"/>
      <c r="BI61" s="242"/>
      <c r="BJ61" s="243"/>
    </row>
    <row r="62" spans="2:62" ht="20.25" customHeight="1" x14ac:dyDescent="0.4">
      <c r="B62" s="247"/>
      <c r="C62" s="258"/>
      <c r="D62" s="259"/>
      <c r="E62" s="145"/>
      <c r="F62" s="146">
        <f>C61</f>
        <v>0</v>
      </c>
      <c r="G62" s="145"/>
      <c r="H62" s="146">
        <f>I61</f>
        <v>0</v>
      </c>
      <c r="I62" s="260"/>
      <c r="J62" s="261"/>
      <c r="K62" s="262"/>
      <c r="L62" s="263"/>
      <c r="M62" s="263"/>
      <c r="N62" s="259"/>
      <c r="O62" s="234"/>
      <c r="P62" s="235"/>
      <c r="Q62" s="235"/>
      <c r="R62" s="235"/>
      <c r="S62" s="236"/>
      <c r="T62" s="159" t="s">
        <v>170</v>
      </c>
      <c r="U62" s="106"/>
      <c r="V62" s="160"/>
      <c r="W62" s="155" t="str">
        <f>IF(W61="","",VLOOKUP(W61,シフト記号表!$C$6:$L$47,10,FALSE))</f>
        <v/>
      </c>
      <c r="X62" s="156" t="str">
        <f>IF(X61="","",VLOOKUP(X61,シフト記号表!$C$6:$L$47,10,FALSE))</f>
        <v/>
      </c>
      <c r="Y62" s="156" t="str">
        <f>IF(Y61="","",VLOOKUP(Y61,シフト記号表!$C$6:$L$47,10,FALSE))</f>
        <v/>
      </c>
      <c r="Z62" s="156" t="str">
        <f>IF(Z61="","",VLOOKUP(Z61,シフト記号表!$C$6:$L$47,10,FALSE))</f>
        <v/>
      </c>
      <c r="AA62" s="156" t="str">
        <f>IF(AA61="","",VLOOKUP(AA61,シフト記号表!$C$6:$L$47,10,FALSE))</f>
        <v/>
      </c>
      <c r="AB62" s="156" t="str">
        <f>IF(AB61="","",VLOOKUP(AB61,シフト記号表!$C$6:$L$47,10,FALSE))</f>
        <v/>
      </c>
      <c r="AC62" s="157" t="str">
        <f>IF(AC61="","",VLOOKUP(AC61,シフト記号表!$C$6:$L$47,10,FALSE))</f>
        <v/>
      </c>
      <c r="AD62" s="155" t="str">
        <f>IF(AD61="","",VLOOKUP(AD61,シフト記号表!$C$6:$L$47,10,FALSE))</f>
        <v/>
      </c>
      <c r="AE62" s="156" t="str">
        <f>IF(AE61="","",VLOOKUP(AE61,シフト記号表!$C$6:$L$47,10,FALSE))</f>
        <v/>
      </c>
      <c r="AF62" s="156" t="str">
        <f>IF(AF61="","",VLOOKUP(AF61,シフト記号表!$C$6:$L$47,10,FALSE))</f>
        <v/>
      </c>
      <c r="AG62" s="156" t="str">
        <f>IF(AG61="","",VLOOKUP(AG61,シフト記号表!$C$6:$L$47,10,FALSE))</f>
        <v/>
      </c>
      <c r="AH62" s="156" t="str">
        <f>IF(AH61="","",VLOOKUP(AH61,シフト記号表!$C$6:$L$47,10,FALSE))</f>
        <v/>
      </c>
      <c r="AI62" s="156" t="str">
        <f>IF(AI61="","",VLOOKUP(AI61,シフト記号表!$C$6:$L$47,10,FALSE))</f>
        <v/>
      </c>
      <c r="AJ62" s="157" t="str">
        <f>IF(AJ61="","",VLOOKUP(AJ61,シフト記号表!$C$6:$L$47,10,FALSE))</f>
        <v/>
      </c>
      <c r="AK62" s="155" t="str">
        <f>IF(AK61="","",VLOOKUP(AK61,シフト記号表!$C$6:$L$47,10,FALSE))</f>
        <v/>
      </c>
      <c r="AL62" s="156" t="str">
        <f>IF(AL61="","",VLOOKUP(AL61,シフト記号表!$C$6:$L$47,10,FALSE))</f>
        <v/>
      </c>
      <c r="AM62" s="156" t="str">
        <f>IF(AM61="","",VLOOKUP(AM61,シフト記号表!$C$6:$L$47,10,FALSE))</f>
        <v/>
      </c>
      <c r="AN62" s="156" t="str">
        <f>IF(AN61="","",VLOOKUP(AN61,シフト記号表!$C$6:$L$47,10,FALSE))</f>
        <v/>
      </c>
      <c r="AO62" s="156" t="str">
        <f>IF(AO61="","",VLOOKUP(AO61,シフト記号表!$C$6:$L$47,10,FALSE))</f>
        <v/>
      </c>
      <c r="AP62" s="156" t="str">
        <f>IF(AP61="","",VLOOKUP(AP61,シフト記号表!$C$6:$L$47,10,FALSE))</f>
        <v/>
      </c>
      <c r="AQ62" s="157" t="str">
        <f>IF(AQ61="","",VLOOKUP(AQ61,シフト記号表!$C$6:$L$47,10,FALSE))</f>
        <v/>
      </c>
      <c r="AR62" s="155" t="str">
        <f>IF(AR61="","",VLOOKUP(AR61,シフト記号表!$C$6:$L$47,10,FALSE))</f>
        <v/>
      </c>
      <c r="AS62" s="156" t="str">
        <f>IF(AS61="","",VLOOKUP(AS61,シフト記号表!$C$6:$L$47,10,FALSE))</f>
        <v/>
      </c>
      <c r="AT62" s="156" t="str">
        <f>IF(AT61="","",VLOOKUP(AT61,シフト記号表!$C$6:$L$47,10,FALSE))</f>
        <v/>
      </c>
      <c r="AU62" s="156" t="str">
        <f>IF(AU61="","",VLOOKUP(AU61,シフト記号表!$C$6:$L$47,10,FALSE))</f>
        <v/>
      </c>
      <c r="AV62" s="156" t="str">
        <f>IF(AV61="","",VLOOKUP(AV61,シフト記号表!$C$6:$L$47,10,FALSE))</f>
        <v/>
      </c>
      <c r="AW62" s="156" t="str">
        <f>IF(AW61="","",VLOOKUP(AW61,シフト記号表!$C$6:$L$47,10,FALSE))</f>
        <v/>
      </c>
      <c r="AX62" s="157" t="str">
        <f>IF(AX61="","",VLOOKUP(AX61,シフト記号表!$C$6:$L$47,10,FALSE))</f>
        <v/>
      </c>
      <c r="AY62" s="155" t="str">
        <f>IF(AY61="","",VLOOKUP(AY61,シフト記号表!$C$6:$L$47,10,FALSE))</f>
        <v/>
      </c>
      <c r="AZ62" s="156" t="str">
        <f>IF(AZ61="","",VLOOKUP(AZ61,シフト記号表!$C$6:$L$47,10,FALSE))</f>
        <v/>
      </c>
      <c r="BA62" s="156" t="str">
        <f>IF(BA61="","",VLOOKUP(BA61,シフト記号表!$C$6:$L$47,10,FALSE))</f>
        <v/>
      </c>
      <c r="BB62" s="255">
        <f>IF($BE$3="４週",SUM(W62:AX62),IF($BE$3="暦月",SUM(W62:BA62),""))</f>
        <v>0</v>
      </c>
      <c r="BC62" s="256"/>
      <c r="BD62" s="257">
        <f>IF($BE$3="４週",BB62/4,IF($BE$3="暦月",(BB62/($BE$8/7)),""))</f>
        <v>0</v>
      </c>
      <c r="BE62" s="256"/>
      <c r="BF62" s="337"/>
      <c r="BG62" s="338"/>
      <c r="BH62" s="338"/>
      <c r="BI62" s="338"/>
      <c r="BJ62" s="339"/>
    </row>
    <row r="63" spans="2:62" ht="20.25" customHeight="1" x14ac:dyDescent="0.4">
      <c r="B63" s="226">
        <f>B61+1</f>
        <v>24</v>
      </c>
      <c r="C63" s="227"/>
      <c r="D63" s="228"/>
      <c r="E63" s="145"/>
      <c r="F63" s="146"/>
      <c r="G63" s="145"/>
      <c r="H63" s="146"/>
      <c r="I63" s="229"/>
      <c r="J63" s="230"/>
      <c r="K63" s="231"/>
      <c r="L63" s="232"/>
      <c r="M63" s="232"/>
      <c r="N63" s="228"/>
      <c r="O63" s="234"/>
      <c r="P63" s="235"/>
      <c r="Q63" s="235"/>
      <c r="R63" s="235"/>
      <c r="S63" s="236"/>
      <c r="T63" s="158" t="s">
        <v>18</v>
      </c>
      <c r="U63" s="104"/>
      <c r="V63" s="105"/>
      <c r="W63" s="91"/>
      <c r="X63" s="92"/>
      <c r="Y63" s="92"/>
      <c r="Z63" s="92"/>
      <c r="AA63" s="92"/>
      <c r="AB63" s="92"/>
      <c r="AC63" s="93"/>
      <c r="AD63" s="91"/>
      <c r="AE63" s="92"/>
      <c r="AF63" s="92"/>
      <c r="AG63" s="92"/>
      <c r="AH63" s="92"/>
      <c r="AI63" s="92"/>
      <c r="AJ63" s="93"/>
      <c r="AK63" s="91"/>
      <c r="AL63" s="92"/>
      <c r="AM63" s="92"/>
      <c r="AN63" s="92"/>
      <c r="AO63" s="92"/>
      <c r="AP63" s="92"/>
      <c r="AQ63" s="93"/>
      <c r="AR63" s="91"/>
      <c r="AS63" s="92"/>
      <c r="AT63" s="92"/>
      <c r="AU63" s="92"/>
      <c r="AV63" s="92"/>
      <c r="AW63" s="92"/>
      <c r="AX63" s="93"/>
      <c r="AY63" s="91"/>
      <c r="AZ63" s="92"/>
      <c r="BA63" s="94"/>
      <c r="BB63" s="237"/>
      <c r="BC63" s="238"/>
      <c r="BD63" s="239"/>
      <c r="BE63" s="240"/>
      <c r="BF63" s="241"/>
      <c r="BG63" s="242"/>
      <c r="BH63" s="242"/>
      <c r="BI63" s="242"/>
      <c r="BJ63" s="243"/>
    </row>
    <row r="64" spans="2:62" ht="20.25" customHeight="1" x14ac:dyDescent="0.4">
      <c r="B64" s="247"/>
      <c r="C64" s="258"/>
      <c r="D64" s="259"/>
      <c r="E64" s="145"/>
      <c r="F64" s="146">
        <f>C63</f>
        <v>0</v>
      </c>
      <c r="G64" s="145"/>
      <c r="H64" s="146">
        <f>I63</f>
        <v>0</v>
      </c>
      <c r="I64" s="260"/>
      <c r="J64" s="261"/>
      <c r="K64" s="262"/>
      <c r="L64" s="263"/>
      <c r="M64" s="263"/>
      <c r="N64" s="259"/>
      <c r="O64" s="234"/>
      <c r="P64" s="235"/>
      <c r="Q64" s="235"/>
      <c r="R64" s="235"/>
      <c r="S64" s="236"/>
      <c r="T64" s="159" t="s">
        <v>170</v>
      </c>
      <c r="U64" s="106"/>
      <c r="V64" s="160"/>
      <c r="W64" s="155" t="str">
        <f>IF(W63="","",VLOOKUP(W63,シフト記号表!$C$6:$L$47,10,FALSE))</f>
        <v/>
      </c>
      <c r="X64" s="156" t="str">
        <f>IF(X63="","",VLOOKUP(X63,シフト記号表!$C$6:$L$47,10,FALSE))</f>
        <v/>
      </c>
      <c r="Y64" s="156" t="str">
        <f>IF(Y63="","",VLOOKUP(Y63,シフト記号表!$C$6:$L$47,10,FALSE))</f>
        <v/>
      </c>
      <c r="Z64" s="156" t="str">
        <f>IF(Z63="","",VLOOKUP(Z63,シフト記号表!$C$6:$L$47,10,FALSE))</f>
        <v/>
      </c>
      <c r="AA64" s="156" t="str">
        <f>IF(AA63="","",VLOOKUP(AA63,シフト記号表!$C$6:$L$47,10,FALSE))</f>
        <v/>
      </c>
      <c r="AB64" s="156" t="str">
        <f>IF(AB63="","",VLOOKUP(AB63,シフト記号表!$C$6:$L$47,10,FALSE))</f>
        <v/>
      </c>
      <c r="AC64" s="157" t="str">
        <f>IF(AC63="","",VLOOKUP(AC63,シフト記号表!$C$6:$L$47,10,FALSE))</f>
        <v/>
      </c>
      <c r="AD64" s="155" t="str">
        <f>IF(AD63="","",VLOOKUP(AD63,シフト記号表!$C$6:$L$47,10,FALSE))</f>
        <v/>
      </c>
      <c r="AE64" s="156" t="str">
        <f>IF(AE63="","",VLOOKUP(AE63,シフト記号表!$C$6:$L$47,10,FALSE))</f>
        <v/>
      </c>
      <c r="AF64" s="156" t="str">
        <f>IF(AF63="","",VLOOKUP(AF63,シフト記号表!$C$6:$L$47,10,FALSE))</f>
        <v/>
      </c>
      <c r="AG64" s="156" t="str">
        <f>IF(AG63="","",VLOOKUP(AG63,シフト記号表!$C$6:$L$47,10,FALSE))</f>
        <v/>
      </c>
      <c r="AH64" s="156" t="str">
        <f>IF(AH63="","",VLOOKUP(AH63,シフト記号表!$C$6:$L$47,10,FALSE))</f>
        <v/>
      </c>
      <c r="AI64" s="156" t="str">
        <f>IF(AI63="","",VLOOKUP(AI63,シフト記号表!$C$6:$L$47,10,FALSE))</f>
        <v/>
      </c>
      <c r="AJ64" s="157" t="str">
        <f>IF(AJ63="","",VLOOKUP(AJ63,シフト記号表!$C$6:$L$47,10,FALSE))</f>
        <v/>
      </c>
      <c r="AK64" s="155" t="str">
        <f>IF(AK63="","",VLOOKUP(AK63,シフト記号表!$C$6:$L$47,10,FALSE))</f>
        <v/>
      </c>
      <c r="AL64" s="156" t="str">
        <f>IF(AL63="","",VLOOKUP(AL63,シフト記号表!$C$6:$L$47,10,FALSE))</f>
        <v/>
      </c>
      <c r="AM64" s="156" t="str">
        <f>IF(AM63="","",VLOOKUP(AM63,シフト記号表!$C$6:$L$47,10,FALSE))</f>
        <v/>
      </c>
      <c r="AN64" s="156" t="str">
        <f>IF(AN63="","",VLOOKUP(AN63,シフト記号表!$C$6:$L$47,10,FALSE))</f>
        <v/>
      </c>
      <c r="AO64" s="156" t="str">
        <f>IF(AO63="","",VLOOKUP(AO63,シフト記号表!$C$6:$L$47,10,FALSE))</f>
        <v/>
      </c>
      <c r="AP64" s="156" t="str">
        <f>IF(AP63="","",VLOOKUP(AP63,シフト記号表!$C$6:$L$47,10,FALSE))</f>
        <v/>
      </c>
      <c r="AQ64" s="157" t="str">
        <f>IF(AQ63="","",VLOOKUP(AQ63,シフト記号表!$C$6:$L$47,10,FALSE))</f>
        <v/>
      </c>
      <c r="AR64" s="155" t="str">
        <f>IF(AR63="","",VLOOKUP(AR63,シフト記号表!$C$6:$L$47,10,FALSE))</f>
        <v/>
      </c>
      <c r="AS64" s="156" t="str">
        <f>IF(AS63="","",VLOOKUP(AS63,シフト記号表!$C$6:$L$47,10,FALSE))</f>
        <v/>
      </c>
      <c r="AT64" s="156" t="str">
        <f>IF(AT63="","",VLOOKUP(AT63,シフト記号表!$C$6:$L$47,10,FALSE))</f>
        <v/>
      </c>
      <c r="AU64" s="156" t="str">
        <f>IF(AU63="","",VLOOKUP(AU63,シフト記号表!$C$6:$L$47,10,FALSE))</f>
        <v/>
      </c>
      <c r="AV64" s="156" t="str">
        <f>IF(AV63="","",VLOOKUP(AV63,シフト記号表!$C$6:$L$47,10,FALSE))</f>
        <v/>
      </c>
      <c r="AW64" s="156" t="str">
        <f>IF(AW63="","",VLOOKUP(AW63,シフト記号表!$C$6:$L$47,10,FALSE))</f>
        <v/>
      </c>
      <c r="AX64" s="157" t="str">
        <f>IF(AX63="","",VLOOKUP(AX63,シフト記号表!$C$6:$L$47,10,FALSE))</f>
        <v/>
      </c>
      <c r="AY64" s="155" t="str">
        <f>IF(AY63="","",VLOOKUP(AY63,シフト記号表!$C$6:$L$47,10,FALSE))</f>
        <v/>
      </c>
      <c r="AZ64" s="156" t="str">
        <f>IF(AZ63="","",VLOOKUP(AZ63,シフト記号表!$C$6:$L$47,10,FALSE))</f>
        <v/>
      </c>
      <c r="BA64" s="156" t="str">
        <f>IF(BA63="","",VLOOKUP(BA63,シフト記号表!$C$6:$L$47,10,FALSE))</f>
        <v/>
      </c>
      <c r="BB64" s="255">
        <f>IF($BE$3="４週",SUM(W64:AX64),IF($BE$3="暦月",SUM(W64:BA64),""))</f>
        <v>0</v>
      </c>
      <c r="BC64" s="256"/>
      <c r="BD64" s="257">
        <f>IF($BE$3="４週",BB64/4,IF($BE$3="暦月",(BB64/($BE$8/7)),""))</f>
        <v>0</v>
      </c>
      <c r="BE64" s="256"/>
      <c r="BF64" s="337"/>
      <c r="BG64" s="338"/>
      <c r="BH64" s="338"/>
      <c r="BI64" s="338"/>
      <c r="BJ64" s="339"/>
    </row>
    <row r="65" spans="2:62" ht="20.25" customHeight="1" x14ac:dyDescent="0.4">
      <c r="B65" s="226">
        <f>B63+1</f>
        <v>25</v>
      </c>
      <c r="C65" s="227"/>
      <c r="D65" s="228"/>
      <c r="E65" s="145"/>
      <c r="F65" s="146"/>
      <c r="G65" s="145"/>
      <c r="H65" s="146"/>
      <c r="I65" s="229"/>
      <c r="J65" s="230"/>
      <c r="K65" s="231"/>
      <c r="L65" s="232"/>
      <c r="M65" s="232"/>
      <c r="N65" s="228"/>
      <c r="O65" s="234"/>
      <c r="P65" s="235"/>
      <c r="Q65" s="235"/>
      <c r="R65" s="235"/>
      <c r="S65" s="236"/>
      <c r="T65" s="158" t="s">
        <v>18</v>
      </c>
      <c r="U65" s="104"/>
      <c r="V65" s="105"/>
      <c r="W65" s="91"/>
      <c r="X65" s="92"/>
      <c r="Y65" s="92"/>
      <c r="Z65" s="92"/>
      <c r="AA65" s="92"/>
      <c r="AB65" s="92"/>
      <c r="AC65" s="93"/>
      <c r="AD65" s="91"/>
      <c r="AE65" s="92"/>
      <c r="AF65" s="92"/>
      <c r="AG65" s="92"/>
      <c r="AH65" s="92"/>
      <c r="AI65" s="92"/>
      <c r="AJ65" s="93"/>
      <c r="AK65" s="91"/>
      <c r="AL65" s="92"/>
      <c r="AM65" s="92"/>
      <c r="AN65" s="92"/>
      <c r="AO65" s="92"/>
      <c r="AP65" s="92"/>
      <c r="AQ65" s="93"/>
      <c r="AR65" s="91"/>
      <c r="AS65" s="92"/>
      <c r="AT65" s="92"/>
      <c r="AU65" s="92"/>
      <c r="AV65" s="92"/>
      <c r="AW65" s="92"/>
      <c r="AX65" s="93"/>
      <c r="AY65" s="91"/>
      <c r="AZ65" s="92"/>
      <c r="BA65" s="94"/>
      <c r="BB65" s="237"/>
      <c r="BC65" s="238"/>
      <c r="BD65" s="239"/>
      <c r="BE65" s="240"/>
      <c r="BF65" s="241"/>
      <c r="BG65" s="242"/>
      <c r="BH65" s="242"/>
      <c r="BI65" s="242"/>
      <c r="BJ65" s="243"/>
    </row>
    <row r="66" spans="2:62" ht="20.25" customHeight="1" x14ac:dyDescent="0.4">
      <c r="B66" s="247"/>
      <c r="C66" s="258"/>
      <c r="D66" s="259"/>
      <c r="E66" s="145"/>
      <c r="F66" s="146">
        <f>C65</f>
        <v>0</v>
      </c>
      <c r="G66" s="145"/>
      <c r="H66" s="146">
        <f>I65</f>
        <v>0</v>
      </c>
      <c r="I66" s="260"/>
      <c r="J66" s="261"/>
      <c r="K66" s="262"/>
      <c r="L66" s="263"/>
      <c r="M66" s="263"/>
      <c r="N66" s="259"/>
      <c r="O66" s="234"/>
      <c r="P66" s="235"/>
      <c r="Q66" s="235"/>
      <c r="R66" s="235"/>
      <c r="S66" s="236"/>
      <c r="T66" s="159" t="s">
        <v>170</v>
      </c>
      <c r="U66" s="106"/>
      <c r="V66" s="160"/>
      <c r="W66" s="155" t="str">
        <f>IF(W65="","",VLOOKUP(W65,シフト記号表!$C$6:$L$47,10,FALSE))</f>
        <v/>
      </c>
      <c r="X66" s="156" t="str">
        <f>IF(X65="","",VLOOKUP(X65,シフト記号表!$C$6:$L$47,10,FALSE))</f>
        <v/>
      </c>
      <c r="Y66" s="156" t="str">
        <f>IF(Y65="","",VLOOKUP(Y65,シフト記号表!$C$6:$L$47,10,FALSE))</f>
        <v/>
      </c>
      <c r="Z66" s="156" t="str">
        <f>IF(Z65="","",VLOOKUP(Z65,シフト記号表!$C$6:$L$47,10,FALSE))</f>
        <v/>
      </c>
      <c r="AA66" s="156" t="str">
        <f>IF(AA65="","",VLOOKUP(AA65,シフト記号表!$C$6:$L$47,10,FALSE))</f>
        <v/>
      </c>
      <c r="AB66" s="156" t="str">
        <f>IF(AB65="","",VLOOKUP(AB65,シフト記号表!$C$6:$L$47,10,FALSE))</f>
        <v/>
      </c>
      <c r="AC66" s="157" t="str">
        <f>IF(AC65="","",VLOOKUP(AC65,シフト記号表!$C$6:$L$47,10,FALSE))</f>
        <v/>
      </c>
      <c r="AD66" s="155" t="str">
        <f>IF(AD65="","",VLOOKUP(AD65,シフト記号表!$C$6:$L$47,10,FALSE))</f>
        <v/>
      </c>
      <c r="AE66" s="156" t="str">
        <f>IF(AE65="","",VLOOKUP(AE65,シフト記号表!$C$6:$L$47,10,FALSE))</f>
        <v/>
      </c>
      <c r="AF66" s="156" t="str">
        <f>IF(AF65="","",VLOOKUP(AF65,シフト記号表!$C$6:$L$47,10,FALSE))</f>
        <v/>
      </c>
      <c r="AG66" s="156" t="str">
        <f>IF(AG65="","",VLOOKUP(AG65,シフト記号表!$C$6:$L$47,10,FALSE))</f>
        <v/>
      </c>
      <c r="AH66" s="156" t="str">
        <f>IF(AH65="","",VLOOKUP(AH65,シフト記号表!$C$6:$L$47,10,FALSE))</f>
        <v/>
      </c>
      <c r="AI66" s="156" t="str">
        <f>IF(AI65="","",VLOOKUP(AI65,シフト記号表!$C$6:$L$47,10,FALSE))</f>
        <v/>
      </c>
      <c r="AJ66" s="157" t="str">
        <f>IF(AJ65="","",VLOOKUP(AJ65,シフト記号表!$C$6:$L$47,10,FALSE))</f>
        <v/>
      </c>
      <c r="AK66" s="155" t="str">
        <f>IF(AK65="","",VLOOKUP(AK65,シフト記号表!$C$6:$L$47,10,FALSE))</f>
        <v/>
      </c>
      <c r="AL66" s="156" t="str">
        <f>IF(AL65="","",VLOOKUP(AL65,シフト記号表!$C$6:$L$47,10,FALSE))</f>
        <v/>
      </c>
      <c r="AM66" s="156" t="str">
        <f>IF(AM65="","",VLOOKUP(AM65,シフト記号表!$C$6:$L$47,10,FALSE))</f>
        <v/>
      </c>
      <c r="AN66" s="156" t="str">
        <f>IF(AN65="","",VLOOKUP(AN65,シフト記号表!$C$6:$L$47,10,FALSE))</f>
        <v/>
      </c>
      <c r="AO66" s="156" t="str">
        <f>IF(AO65="","",VLOOKUP(AO65,シフト記号表!$C$6:$L$47,10,FALSE))</f>
        <v/>
      </c>
      <c r="AP66" s="156" t="str">
        <f>IF(AP65="","",VLOOKUP(AP65,シフト記号表!$C$6:$L$47,10,FALSE))</f>
        <v/>
      </c>
      <c r="AQ66" s="157" t="str">
        <f>IF(AQ65="","",VLOOKUP(AQ65,シフト記号表!$C$6:$L$47,10,FALSE))</f>
        <v/>
      </c>
      <c r="AR66" s="155" t="str">
        <f>IF(AR65="","",VLOOKUP(AR65,シフト記号表!$C$6:$L$47,10,FALSE))</f>
        <v/>
      </c>
      <c r="AS66" s="156" t="str">
        <f>IF(AS65="","",VLOOKUP(AS65,シフト記号表!$C$6:$L$47,10,FALSE))</f>
        <v/>
      </c>
      <c r="AT66" s="156" t="str">
        <f>IF(AT65="","",VLOOKUP(AT65,シフト記号表!$C$6:$L$47,10,FALSE))</f>
        <v/>
      </c>
      <c r="AU66" s="156" t="str">
        <f>IF(AU65="","",VLOOKUP(AU65,シフト記号表!$C$6:$L$47,10,FALSE))</f>
        <v/>
      </c>
      <c r="AV66" s="156" t="str">
        <f>IF(AV65="","",VLOOKUP(AV65,シフト記号表!$C$6:$L$47,10,FALSE))</f>
        <v/>
      </c>
      <c r="AW66" s="156" t="str">
        <f>IF(AW65="","",VLOOKUP(AW65,シフト記号表!$C$6:$L$47,10,FALSE))</f>
        <v/>
      </c>
      <c r="AX66" s="157" t="str">
        <f>IF(AX65="","",VLOOKUP(AX65,シフト記号表!$C$6:$L$47,10,FALSE))</f>
        <v/>
      </c>
      <c r="AY66" s="155" t="str">
        <f>IF(AY65="","",VLOOKUP(AY65,シフト記号表!$C$6:$L$47,10,FALSE))</f>
        <v/>
      </c>
      <c r="AZ66" s="156" t="str">
        <f>IF(AZ65="","",VLOOKUP(AZ65,シフト記号表!$C$6:$L$47,10,FALSE))</f>
        <v/>
      </c>
      <c r="BA66" s="156" t="str">
        <f>IF(BA65="","",VLOOKUP(BA65,シフト記号表!$C$6:$L$47,10,FALSE))</f>
        <v/>
      </c>
      <c r="BB66" s="255">
        <f>IF($BE$3="４週",SUM(W66:AX66),IF($BE$3="暦月",SUM(W66:BA66),""))</f>
        <v>0</v>
      </c>
      <c r="BC66" s="256"/>
      <c r="BD66" s="257">
        <f>IF($BE$3="４週",BB66/4,IF($BE$3="暦月",(BB66/($BE$8/7)),""))</f>
        <v>0</v>
      </c>
      <c r="BE66" s="256"/>
      <c r="BF66" s="337"/>
      <c r="BG66" s="338"/>
      <c r="BH66" s="338"/>
      <c r="BI66" s="338"/>
      <c r="BJ66" s="339"/>
    </row>
    <row r="67" spans="2:62" ht="20.25" customHeight="1" x14ac:dyDescent="0.4">
      <c r="B67" s="226">
        <f>B65+1</f>
        <v>26</v>
      </c>
      <c r="C67" s="227"/>
      <c r="D67" s="228"/>
      <c r="E67" s="145"/>
      <c r="F67" s="146"/>
      <c r="G67" s="145"/>
      <c r="H67" s="146"/>
      <c r="I67" s="229"/>
      <c r="J67" s="230"/>
      <c r="K67" s="231"/>
      <c r="L67" s="232"/>
      <c r="M67" s="232"/>
      <c r="N67" s="228"/>
      <c r="O67" s="234"/>
      <c r="P67" s="235"/>
      <c r="Q67" s="235"/>
      <c r="R67" s="235"/>
      <c r="S67" s="236"/>
      <c r="T67" s="158" t="s">
        <v>18</v>
      </c>
      <c r="U67" s="104"/>
      <c r="V67" s="105"/>
      <c r="W67" s="91"/>
      <c r="X67" s="92"/>
      <c r="Y67" s="92"/>
      <c r="Z67" s="92"/>
      <c r="AA67" s="92"/>
      <c r="AB67" s="92"/>
      <c r="AC67" s="93"/>
      <c r="AD67" s="91"/>
      <c r="AE67" s="92"/>
      <c r="AF67" s="92"/>
      <c r="AG67" s="92"/>
      <c r="AH67" s="92"/>
      <c r="AI67" s="92"/>
      <c r="AJ67" s="93"/>
      <c r="AK67" s="91"/>
      <c r="AL67" s="92"/>
      <c r="AM67" s="92"/>
      <c r="AN67" s="92"/>
      <c r="AO67" s="92"/>
      <c r="AP67" s="92"/>
      <c r="AQ67" s="93"/>
      <c r="AR67" s="91"/>
      <c r="AS67" s="92"/>
      <c r="AT67" s="92"/>
      <c r="AU67" s="92"/>
      <c r="AV67" s="92"/>
      <c r="AW67" s="92"/>
      <c r="AX67" s="93"/>
      <c r="AY67" s="91"/>
      <c r="AZ67" s="92"/>
      <c r="BA67" s="94"/>
      <c r="BB67" s="237"/>
      <c r="BC67" s="238"/>
      <c r="BD67" s="239"/>
      <c r="BE67" s="240"/>
      <c r="BF67" s="241"/>
      <c r="BG67" s="242"/>
      <c r="BH67" s="242"/>
      <c r="BI67" s="242"/>
      <c r="BJ67" s="243"/>
    </row>
    <row r="68" spans="2:62" ht="20.25" customHeight="1" x14ac:dyDescent="0.4">
      <c r="B68" s="247"/>
      <c r="C68" s="258"/>
      <c r="D68" s="259"/>
      <c r="E68" s="145"/>
      <c r="F68" s="146">
        <f>C67</f>
        <v>0</v>
      </c>
      <c r="G68" s="145"/>
      <c r="H68" s="146">
        <f>I67</f>
        <v>0</v>
      </c>
      <c r="I68" s="260"/>
      <c r="J68" s="261"/>
      <c r="K68" s="262"/>
      <c r="L68" s="263"/>
      <c r="M68" s="263"/>
      <c r="N68" s="259"/>
      <c r="O68" s="234"/>
      <c r="P68" s="235"/>
      <c r="Q68" s="235"/>
      <c r="R68" s="235"/>
      <c r="S68" s="236"/>
      <c r="T68" s="159" t="s">
        <v>170</v>
      </c>
      <c r="U68" s="106"/>
      <c r="V68" s="160"/>
      <c r="W68" s="155" t="str">
        <f>IF(W67="","",VLOOKUP(W67,シフト記号表!$C$6:$L$47,10,FALSE))</f>
        <v/>
      </c>
      <c r="X68" s="156" t="str">
        <f>IF(X67="","",VLOOKUP(X67,シフト記号表!$C$6:$L$47,10,FALSE))</f>
        <v/>
      </c>
      <c r="Y68" s="156" t="str">
        <f>IF(Y67="","",VLOOKUP(Y67,シフト記号表!$C$6:$L$47,10,FALSE))</f>
        <v/>
      </c>
      <c r="Z68" s="156" t="str">
        <f>IF(Z67="","",VLOOKUP(Z67,シフト記号表!$C$6:$L$47,10,FALSE))</f>
        <v/>
      </c>
      <c r="AA68" s="156" t="str">
        <f>IF(AA67="","",VLOOKUP(AA67,シフト記号表!$C$6:$L$47,10,FALSE))</f>
        <v/>
      </c>
      <c r="AB68" s="156" t="str">
        <f>IF(AB67="","",VLOOKUP(AB67,シフト記号表!$C$6:$L$47,10,FALSE))</f>
        <v/>
      </c>
      <c r="AC68" s="157" t="str">
        <f>IF(AC67="","",VLOOKUP(AC67,シフト記号表!$C$6:$L$47,10,FALSE))</f>
        <v/>
      </c>
      <c r="AD68" s="155" t="str">
        <f>IF(AD67="","",VLOOKUP(AD67,シフト記号表!$C$6:$L$47,10,FALSE))</f>
        <v/>
      </c>
      <c r="AE68" s="156" t="str">
        <f>IF(AE67="","",VLOOKUP(AE67,シフト記号表!$C$6:$L$47,10,FALSE))</f>
        <v/>
      </c>
      <c r="AF68" s="156" t="str">
        <f>IF(AF67="","",VLOOKUP(AF67,シフト記号表!$C$6:$L$47,10,FALSE))</f>
        <v/>
      </c>
      <c r="AG68" s="156" t="str">
        <f>IF(AG67="","",VLOOKUP(AG67,シフト記号表!$C$6:$L$47,10,FALSE))</f>
        <v/>
      </c>
      <c r="AH68" s="156" t="str">
        <f>IF(AH67="","",VLOOKUP(AH67,シフト記号表!$C$6:$L$47,10,FALSE))</f>
        <v/>
      </c>
      <c r="AI68" s="156" t="str">
        <f>IF(AI67="","",VLOOKUP(AI67,シフト記号表!$C$6:$L$47,10,FALSE))</f>
        <v/>
      </c>
      <c r="AJ68" s="157" t="str">
        <f>IF(AJ67="","",VLOOKUP(AJ67,シフト記号表!$C$6:$L$47,10,FALSE))</f>
        <v/>
      </c>
      <c r="AK68" s="155" t="str">
        <f>IF(AK67="","",VLOOKUP(AK67,シフト記号表!$C$6:$L$47,10,FALSE))</f>
        <v/>
      </c>
      <c r="AL68" s="156" t="str">
        <f>IF(AL67="","",VLOOKUP(AL67,シフト記号表!$C$6:$L$47,10,FALSE))</f>
        <v/>
      </c>
      <c r="AM68" s="156" t="str">
        <f>IF(AM67="","",VLOOKUP(AM67,シフト記号表!$C$6:$L$47,10,FALSE))</f>
        <v/>
      </c>
      <c r="AN68" s="156" t="str">
        <f>IF(AN67="","",VLOOKUP(AN67,シフト記号表!$C$6:$L$47,10,FALSE))</f>
        <v/>
      </c>
      <c r="AO68" s="156" t="str">
        <f>IF(AO67="","",VLOOKUP(AO67,シフト記号表!$C$6:$L$47,10,FALSE))</f>
        <v/>
      </c>
      <c r="AP68" s="156" t="str">
        <f>IF(AP67="","",VLOOKUP(AP67,シフト記号表!$C$6:$L$47,10,FALSE))</f>
        <v/>
      </c>
      <c r="AQ68" s="157" t="str">
        <f>IF(AQ67="","",VLOOKUP(AQ67,シフト記号表!$C$6:$L$47,10,FALSE))</f>
        <v/>
      </c>
      <c r="AR68" s="155" t="str">
        <f>IF(AR67="","",VLOOKUP(AR67,シフト記号表!$C$6:$L$47,10,FALSE))</f>
        <v/>
      </c>
      <c r="AS68" s="156" t="str">
        <f>IF(AS67="","",VLOOKUP(AS67,シフト記号表!$C$6:$L$47,10,FALSE))</f>
        <v/>
      </c>
      <c r="AT68" s="156" t="str">
        <f>IF(AT67="","",VLOOKUP(AT67,シフト記号表!$C$6:$L$47,10,FALSE))</f>
        <v/>
      </c>
      <c r="AU68" s="156" t="str">
        <f>IF(AU67="","",VLOOKUP(AU67,シフト記号表!$C$6:$L$47,10,FALSE))</f>
        <v/>
      </c>
      <c r="AV68" s="156" t="str">
        <f>IF(AV67="","",VLOOKUP(AV67,シフト記号表!$C$6:$L$47,10,FALSE))</f>
        <v/>
      </c>
      <c r="AW68" s="156" t="str">
        <f>IF(AW67="","",VLOOKUP(AW67,シフト記号表!$C$6:$L$47,10,FALSE))</f>
        <v/>
      </c>
      <c r="AX68" s="157" t="str">
        <f>IF(AX67="","",VLOOKUP(AX67,シフト記号表!$C$6:$L$47,10,FALSE))</f>
        <v/>
      </c>
      <c r="AY68" s="155" t="str">
        <f>IF(AY67="","",VLOOKUP(AY67,シフト記号表!$C$6:$L$47,10,FALSE))</f>
        <v/>
      </c>
      <c r="AZ68" s="156" t="str">
        <f>IF(AZ67="","",VLOOKUP(AZ67,シフト記号表!$C$6:$L$47,10,FALSE))</f>
        <v/>
      </c>
      <c r="BA68" s="156" t="str">
        <f>IF(BA67="","",VLOOKUP(BA67,シフト記号表!$C$6:$L$47,10,FALSE))</f>
        <v/>
      </c>
      <c r="BB68" s="255">
        <f>IF($BE$3="４週",SUM(W68:AX68),IF($BE$3="暦月",SUM(W68:BA68),""))</f>
        <v>0</v>
      </c>
      <c r="BC68" s="256"/>
      <c r="BD68" s="257">
        <f>IF($BE$3="４週",BB68/4,IF($BE$3="暦月",(BB68/($BE$8/7)),""))</f>
        <v>0</v>
      </c>
      <c r="BE68" s="256"/>
      <c r="BF68" s="337"/>
      <c r="BG68" s="338"/>
      <c r="BH68" s="338"/>
      <c r="BI68" s="338"/>
      <c r="BJ68" s="339"/>
    </row>
    <row r="69" spans="2:62" ht="20.25" customHeight="1" x14ac:dyDescent="0.4">
      <c r="B69" s="226">
        <f>B67+1</f>
        <v>27</v>
      </c>
      <c r="C69" s="227"/>
      <c r="D69" s="228"/>
      <c r="E69" s="145"/>
      <c r="F69" s="146"/>
      <c r="G69" s="145"/>
      <c r="H69" s="146"/>
      <c r="I69" s="229"/>
      <c r="J69" s="230"/>
      <c r="K69" s="231"/>
      <c r="L69" s="232"/>
      <c r="M69" s="232"/>
      <c r="N69" s="228"/>
      <c r="O69" s="234"/>
      <c r="P69" s="235"/>
      <c r="Q69" s="235"/>
      <c r="R69" s="235"/>
      <c r="S69" s="236"/>
      <c r="T69" s="158" t="s">
        <v>18</v>
      </c>
      <c r="U69" s="104"/>
      <c r="V69" s="105"/>
      <c r="W69" s="91"/>
      <c r="X69" s="92"/>
      <c r="Y69" s="92"/>
      <c r="Z69" s="92"/>
      <c r="AA69" s="92"/>
      <c r="AB69" s="92"/>
      <c r="AC69" s="93"/>
      <c r="AD69" s="91"/>
      <c r="AE69" s="92"/>
      <c r="AF69" s="92"/>
      <c r="AG69" s="92"/>
      <c r="AH69" s="92"/>
      <c r="AI69" s="92"/>
      <c r="AJ69" s="93"/>
      <c r="AK69" s="91"/>
      <c r="AL69" s="92"/>
      <c r="AM69" s="92"/>
      <c r="AN69" s="92"/>
      <c r="AO69" s="92"/>
      <c r="AP69" s="92"/>
      <c r="AQ69" s="93"/>
      <c r="AR69" s="91"/>
      <c r="AS69" s="92"/>
      <c r="AT69" s="92"/>
      <c r="AU69" s="92"/>
      <c r="AV69" s="92"/>
      <c r="AW69" s="92"/>
      <c r="AX69" s="93"/>
      <c r="AY69" s="91"/>
      <c r="AZ69" s="92"/>
      <c r="BA69" s="94"/>
      <c r="BB69" s="237"/>
      <c r="BC69" s="238"/>
      <c r="BD69" s="239"/>
      <c r="BE69" s="240"/>
      <c r="BF69" s="241"/>
      <c r="BG69" s="242"/>
      <c r="BH69" s="242"/>
      <c r="BI69" s="242"/>
      <c r="BJ69" s="243"/>
    </row>
    <row r="70" spans="2:62" ht="20.25" customHeight="1" x14ac:dyDescent="0.4">
      <c r="B70" s="247"/>
      <c r="C70" s="258"/>
      <c r="D70" s="259"/>
      <c r="E70" s="145"/>
      <c r="F70" s="146">
        <f>C69</f>
        <v>0</v>
      </c>
      <c r="G70" s="145"/>
      <c r="H70" s="146">
        <f>I69</f>
        <v>0</v>
      </c>
      <c r="I70" s="260"/>
      <c r="J70" s="261"/>
      <c r="K70" s="262"/>
      <c r="L70" s="263"/>
      <c r="M70" s="263"/>
      <c r="N70" s="259"/>
      <c r="O70" s="234"/>
      <c r="P70" s="235"/>
      <c r="Q70" s="235"/>
      <c r="R70" s="235"/>
      <c r="S70" s="236"/>
      <c r="T70" s="159" t="s">
        <v>170</v>
      </c>
      <c r="U70" s="106"/>
      <c r="V70" s="160"/>
      <c r="W70" s="155" t="str">
        <f>IF(W69="","",VLOOKUP(W69,シフト記号表!$C$6:$L$47,10,FALSE))</f>
        <v/>
      </c>
      <c r="X70" s="156" t="str">
        <f>IF(X69="","",VLOOKUP(X69,シフト記号表!$C$6:$L$47,10,FALSE))</f>
        <v/>
      </c>
      <c r="Y70" s="156" t="str">
        <f>IF(Y69="","",VLOOKUP(Y69,シフト記号表!$C$6:$L$47,10,FALSE))</f>
        <v/>
      </c>
      <c r="Z70" s="156" t="str">
        <f>IF(Z69="","",VLOOKUP(Z69,シフト記号表!$C$6:$L$47,10,FALSE))</f>
        <v/>
      </c>
      <c r="AA70" s="156" t="str">
        <f>IF(AA69="","",VLOOKUP(AA69,シフト記号表!$C$6:$L$47,10,FALSE))</f>
        <v/>
      </c>
      <c r="AB70" s="156" t="str">
        <f>IF(AB69="","",VLOOKUP(AB69,シフト記号表!$C$6:$L$47,10,FALSE))</f>
        <v/>
      </c>
      <c r="AC70" s="157" t="str">
        <f>IF(AC69="","",VLOOKUP(AC69,シフト記号表!$C$6:$L$47,10,FALSE))</f>
        <v/>
      </c>
      <c r="AD70" s="155" t="str">
        <f>IF(AD69="","",VLOOKUP(AD69,シフト記号表!$C$6:$L$47,10,FALSE))</f>
        <v/>
      </c>
      <c r="AE70" s="156" t="str">
        <f>IF(AE69="","",VLOOKUP(AE69,シフト記号表!$C$6:$L$47,10,FALSE))</f>
        <v/>
      </c>
      <c r="AF70" s="156" t="str">
        <f>IF(AF69="","",VLOOKUP(AF69,シフト記号表!$C$6:$L$47,10,FALSE))</f>
        <v/>
      </c>
      <c r="AG70" s="156" t="str">
        <f>IF(AG69="","",VLOOKUP(AG69,シフト記号表!$C$6:$L$47,10,FALSE))</f>
        <v/>
      </c>
      <c r="AH70" s="156" t="str">
        <f>IF(AH69="","",VLOOKUP(AH69,シフト記号表!$C$6:$L$47,10,FALSE))</f>
        <v/>
      </c>
      <c r="AI70" s="156" t="str">
        <f>IF(AI69="","",VLOOKUP(AI69,シフト記号表!$C$6:$L$47,10,FALSE))</f>
        <v/>
      </c>
      <c r="AJ70" s="157" t="str">
        <f>IF(AJ69="","",VLOOKUP(AJ69,シフト記号表!$C$6:$L$47,10,FALSE))</f>
        <v/>
      </c>
      <c r="AK70" s="155" t="str">
        <f>IF(AK69="","",VLOOKUP(AK69,シフト記号表!$C$6:$L$47,10,FALSE))</f>
        <v/>
      </c>
      <c r="AL70" s="156" t="str">
        <f>IF(AL69="","",VLOOKUP(AL69,シフト記号表!$C$6:$L$47,10,FALSE))</f>
        <v/>
      </c>
      <c r="AM70" s="156" t="str">
        <f>IF(AM69="","",VLOOKUP(AM69,シフト記号表!$C$6:$L$47,10,FALSE))</f>
        <v/>
      </c>
      <c r="AN70" s="156" t="str">
        <f>IF(AN69="","",VLOOKUP(AN69,シフト記号表!$C$6:$L$47,10,FALSE))</f>
        <v/>
      </c>
      <c r="AO70" s="156" t="str">
        <f>IF(AO69="","",VLOOKUP(AO69,シフト記号表!$C$6:$L$47,10,FALSE))</f>
        <v/>
      </c>
      <c r="AP70" s="156" t="str">
        <f>IF(AP69="","",VLOOKUP(AP69,シフト記号表!$C$6:$L$47,10,FALSE))</f>
        <v/>
      </c>
      <c r="AQ70" s="157" t="str">
        <f>IF(AQ69="","",VLOOKUP(AQ69,シフト記号表!$C$6:$L$47,10,FALSE))</f>
        <v/>
      </c>
      <c r="AR70" s="155" t="str">
        <f>IF(AR69="","",VLOOKUP(AR69,シフト記号表!$C$6:$L$47,10,FALSE))</f>
        <v/>
      </c>
      <c r="AS70" s="156" t="str">
        <f>IF(AS69="","",VLOOKUP(AS69,シフト記号表!$C$6:$L$47,10,FALSE))</f>
        <v/>
      </c>
      <c r="AT70" s="156" t="str">
        <f>IF(AT69="","",VLOOKUP(AT69,シフト記号表!$C$6:$L$47,10,FALSE))</f>
        <v/>
      </c>
      <c r="AU70" s="156" t="str">
        <f>IF(AU69="","",VLOOKUP(AU69,シフト記号表!$C$6:$L$47,10,FALSE))</f>
        <v/>
      </c>
      <c r="AV70" s="156" t="str">
        <f>IF(AV69="","",VLOOKUP(AV69,シフト記号表!$C$6:$L$47,10,FALSE))</f>
        <v/>
      </c>
      <c r="AW70" s="156" t="str">
        <f>IF(AW69="","",VLOOKUP(AW69,シフト記号表!$C$6:$L$47,10,FALSE))</f>
        <v/>
      </c>
      <c r="AX70" s="157" t="str">
        <f>IF(AX69="","",VLOOKUP(AX69,シフト記号表!$C$6:$L$47,10,FALSE))</f>
        <v/>
      </c>
      <c r="AY70" s="155" t="str">
        <f>IF(AY69="","",VLOOKUP(AY69,シフト記号表!$C$6:$L$47,10,FALSE))</f>
        <v/>
      </c>
      <c r="AZ70" s="156" t="str">
        <f>IF(AZ69="","",VLOOKUP(AZ69,シフト記号表!$C$6:$L$47,10,FALSE))</f>
        <v/>
      </c>
      <c r="BA70" s="156" t="str">
        <f>IF(BA69="","",VLOOKUP(BA69,シフト記号表!$C$6:$L$47,10,FALSE))</f>
        <v/>
      </c>
      <c r="BB70" s="255">
        <f>IF($BE$3="４週",SUM(W70:AX70),IF($BE$3="暦月",SUM(W70:BA70),""))</f>
        <v>0</v>
      </c>
      <c r="BC70" s="256"/>
      <c r="BD70" s="257">
        <f>IF($BE$3="４週",BB70/4,IF($BE$3="暦月",(BB70/($BE$8/7)),""))</f>
        <v>0</v>
      </c>
      <c r="BE70" s="256"/>
      <c r="BF70" s="337"/>
      <c r="BG70" s="338"/>
      <c r="BH70" s="338"/>
      <c r="BI70" s="338"/>
      <c r="BJ70" s="339"/>
    </row>
    <row r="71" spans="2:62" ht="20.25" customHeight="1" x14ac:dyDescent="0.4">
      <c r="B71" s="226">
        <f>B69+1</f>
        <v>28</v>
      </c>
      <c r="C71" s="227"/>
      <c r="D71" s="228"/>
      <c r="E71" s="145"/>
      <c r="F71" s="146"/>
      <c r="G71" s="145"/>
      <c r="H71" s="146"/>
      <c r="I71" s="229"/>
      <c r="J71" s="230"/>
      <c r="K71" s="231"/>
      <c r="L71" s="232"/>
      <c r="M71" s="232"/>
      <c r="N71" s="228"/>
      <c r="O71" s="234"/>
      <c r="P71" s="235"/>
      <c r="Q71" s="235"/>
      <c r="R71" s="235"/>
      <c r="S71" s="236"/>
      <c r="T71" s="158" t="s">
        <v>18</v>
      </c>
      <c r="U71" s="104"/>
      <c r="V71" s="105"/>
      <c r="W71" s="91"/>
      <c r="X71" s="92"/>
      <c r="Y71" s="92"/>
      <c r="Z71" s="92"/>
      <c r="AA71" s="92"/>
      <c r="AB71" s="92"/>
      <c r="AC71" s="93"/>
      <c r="AD71" s="91"/>
      <c r="AE71" s="92"/>
      <c r="AF71" s="92"/>
      <c r="AG71" s="92"/>
      <c r="AH71" s="92"/>
      <c r="AI71" s="92"/>
      <c r="AJ71" s="93"/>
      <c r="AK71" s="91"/>
      <c r="AL71" s="92"/>
      <c r="AM71" s="92"/>
      <c r="AN71" s="92"/>
      <c r="AO71" s="92"/>
      <c r="AP71" s="92"/>
      <c r="AQ71" s="93"/>
      <c r="AR71" s="91"/>
      <c r="AS71" s="92"/>
      <c r="AT71" s="92"/>
      <c r="AU71" s="92"/>
      <c r="AV71" s="92"/>
      <c r="AW71" s="92"/>
      <c r="AX71" s="93"/>
      <c r="AY71" s="91"/>
      <c r="AZ71" s="92"/>
      <c r="BA71" s="94"/>
      <c r="BB71" s="237"/>
      <c r="BC71" s="238"/>
      <c r="BD71" s="239"/>
      <c r="BE71" s="240"/>
      <c r="BF71" s="241"/>
      <c r="BG71" s="242"/>
      <c r="BH71" s="242"/>
      <c r="BI71" s="242"/>
      <c r="BJ71" s="243"/>
    </row>
    <row r="72" spans="2:62" ht="20.25" customHeight="1" x14ac:dyDescent="0.4">
      <c r="B72" s="247"/>
      <c r="C72" s="258"/>
      <c r="D72" s="259"/>
      <c r="E72" s="145"/>
      <c r="F72" s="146">
        <f>C71</f>
        <v>0</v>
      </c>
      <c r="G72" s="145"/>
      <c r="H72" s="146">
        <f>I71</f>
        <v>0</v>
      </c>
      <c r="I72" s="260"/>
      <c r="J72" s="261"/>
      <c r="K72" s="262"/>
      <c r="L72" s="263"/>
      <c r="M72" s="263"/>
      <c r="N72" s="259"/>
      <c r="O72" s="234"/>
      <c r="P72" s="235"/>
      <c r="Q72" s="235"/>
      <c r="R72" s="235"/>
      <c r="S72" s="236"/>
      <c r="T72" s="159" t="s">
        <v>170</v>
      </c>
      <c r="U72" s="106"/>
      <c r="V72" s="160"/>
      <c r="W72" s="155" t="str">
        <f>IF(W71="","",VLOOKUP(W71,シフト記号表!$C$6:$L$47,10,FALSE))</f>
        <v/>
      </c>
      <c r="X72" s="156" t="str">
        <f>IF(X71="","",VLOOKUP(X71,シフト記号表!$C$6:$L$47,10,FALSE))</f>
        <v/>
      </c>
      <c r="Y72" s="156" t="str">
        <f>IF(Y71="","",VLOOKUP(Y71,シフト記号表!$C$6:$L$47,10,FALSE))</f>
        <v/>
      </c>
      <c r="Z72" s="156" t="str">
        <f>IF(Z71="","",VLOOKUP(Z71,シフト記号表!$C$6:$L$47,10,FALSE))</f>
        <v/>
      </c>
      <c r="AA72" s="156" t="str">
        <f>IF(AA71="","",VLOOKUP(AA71,シフト記号表!$C$6:$L$47,10,FALSE))</f>
        <v/>
      </c>
      <c r="AB72" s="156" t="str">
        <f>IF(AB71="","",VLOOKUP(AB71,シフト記号表!$C$6:$L$47,10,FALSE))</f>
        <v/>
      </c>
      <c r="AC72" s="157" t="str">
        <f>IF(AC71="","",VLOOKUP(AC71,シフト記号表!$C$6:$L$47,10,FALSE))</f>
        <v/>
      </c>
      <c r="AD72" s="155" t="str">
        <f>IF(AD71="","",VLOOKUP(AD71,シフト記号表!$C$6:$L$47,10,FALSE))</f>
        <v/>
      </c>
      <c r="AE72" s="156" t="str">
        <f>IF(AE71="","",VLOOKUP(AE71,シフト記号表!$C$6:$L$47,10,FALSE))</f>
        <v/>
      </c>
      <c r="AF72" s="156" t="str">
        <f>IF(AF71="","",VLOOKUP(AF71,シフト記号表!$C$6:$L$47,10,FALSE))</f>
        <v/>
      </c>
      <c r="AG72" s="156" t="str">
        <f>IF(AG71="","",VLOOKUP(AG71,シフト記号表!$C$6:$L$47,10,FALSE))</f>
        <v/>
      </c>
      <c r="AH72" s="156" t="str">
        <f>IF(AH71="","",VLOOKUP(AH71,シフト記号表!$C$6:$L$47,10,FALSE))</f>
        <v/>
      </c>
      <c r="AI72" s="156" t="str">
        <f>IF(AI71="","",VLOOKUP(AI71,シフト記号表!$C$6:$L$47,10,FALSE))</f>
        <v/>
      </c>
      <c r="AJ72" s="157" t="str">
        <f>IF(AJ71="","",VLOOKUP(AJ71,シフト記号表!$C$6:$L$47,10,FALSE))</f>
        <v/>
      </c>
      <c r="AK72" s="155" t="str">
        <f>IF(AK71="","",VLOOKUP(AK71,シフト記号表!$C$6:$L$47,10,FALSE))</f>
        <v/>
      </c>
      <c r="AL72" s="156" t="str">
        <f>IF(AL71="","",VLOOKUP(AL71,シフト記号表!$C$6:$L$47,10,FALSE))</f>
        <v/>
      </c>
      <c r="AM72" s="156" t="str">
        <f>IF(AM71="","",VLOOKUP(AM71,シフト記号表!$C$6:$L$47,10,FALSE))</f>
        <v/>
      </c>
      <c r="AN72" s="156" t="str">
        <f>IF(AN71="","",VLOOKUP(AN71,シフト記号表!$C$6:$L$47,10,FALSE))</f>
        <v/>
      </c>
      <c r="AO72" s="156" t="str">
        <f>IF(AO71="","",VLOOKUP(AO71,シフト記号表!$C$6:$L$47,10,FALSE))</f>
        <v/>
      </c>
      <c r="AP72" s="156" t="str">
        <f>IF(AP71="","",VLOOKUP(AP71,シフト記号表!$C$6:$L$47,10,FALSE))</f>
        <v/>
      </c>
      <c r="AQ72" s="157" t="str">
        <f>IF(AQ71="","",VLOOKUP(AQ71,シフト記号表!$C$6:$L$47,10,FALSE))</f>
        <v/>
      </c>
      <c r="AR72" s="155" t="str">
        <f>IF(AR71="","",VLOOKUP(AR71,シフト記号表!$C$6:$L$47,10,FALSE))</f>
        <v/>
      </c>
      <c r="AS72" s="156" t="str">
        <f>IF(AS71="","",VLOOKUP(AS71,シフト記号表!$C$6:$L$47,10,FALSE))</f>
        <v/>
      </c>
      <c r="AT72" s="156" t="str">
        <f>IF(AT71="","",VLOOKUP(AT71,シフト記号表!$C$6:$L$47,10,FALSE))</f>
        <v/>
      </c>
      <c r="AU72" s="156" t="str">
        <f>IF(AU71="","",VLOOKUP(AU71,シフト記号表!$C$6:$L$47,10,FALSE))</f>
        <v/>
      </c>
      <c r="AV72" s="156" t="str">
        <f>IF(AV71="","",VLOOKUP(AV71,シフト記号表!$C$6:$L$47,10,FALSE))</f>
        <v/>
      </c>
      <c r="AW72" s="156" t="str">
        <f>IF(AW71="","",VLOOKUP(AW71,シフト記号表!$C$6:$L$47,10,FALSE))</f>
        <v/>
      </c>
      <c r="AX72" s="157" t="str">
        <f>IF(AX71="","",VLOOKUP(AX71,シフト記号表!$C$6:$L$47,10,FALSE))</f>
        <v/>
      </c>
      <c r="AY72" s="155" t="str">
        <f>IF(AY71="","",VLOOKUP(AY71,シフト記号表!$C$6:$L$47,10,FALSE))</f>
        <v/>
      </c>
      <c r="AZ72" s="156" t="str">
        <f>IF(AZ71="","",VLOOKUP(AZ71,シフト記号表!$C$6:$L$47,10,FALSE))</f>
        <v/>
      </c>
      <c r="BA72" s="156" t="str">
        <f>IF(BA71="","",VLOOKUP(BA71,シフト記号表!$C$6:$L$47,10,FALSE))</f>
        <v/>
      </c>
      <c r="BB72" s="255">
        <f>IF($BE$3="４週",SUM(W72:AX72),IF($BE$3="暦月",SUM(W72:BA72),""))</f>
        <v>0</v>
      </c>
      <c r="BC72" s="256"/>
      <c r="BD72" s="257">
        <f>IF($BE$3="４週",BB72/4,IF($BE$3="暦月",(BB72/($BE$8/7)),""))</f>
        <v>0</v>
      </c>
      <c r="BE72" s="256"/>
      <c r="BF72" s="337"/>
      <c r="BG72" s="338"/>
      <c r="BH72" s="338"/>
      <c r="BI72" s="338"/>
      <c r="BJ72" s="339"/>
    </row>
    <row r="73" spans="2:62" ht="20.25" customHeight="1" x14ac:dyDescent="0.4">
      <c r="B73" s="226">
        <f>B71+1</f>
        <v>29</v>
      </c>
      <c r="C73" s="227"/>
      <c r="D73" s="228"/>
      <c r="E73" s="145"/>
      <c r="F73" s="146"/>
      <c r="G73" s="145"/>
      <c r="H73" s="146"/>
      <c r="I73" s="229"/>
      <c r="J73" s="230"/>
      <c r="K73" s="231"/>
      <c r="L73" s="232"/>
      <c r="M73" s="232"/>
      <c r="N73" s="228"/>
      <c r="O73" s="234"/>
      <c r="P73" s="235"/>
      <c r="Q73" s="235"/>
      <c r="R73" s="235"/>
      <c r="S73" s="236"/>
      <c r="T73" s="158" t="s">
        <v>18</v>
      </c>
      <c r="U73" s="104"/>
      <c r="V73" s="105"/>
      <c r="W73" s="91"/>
      <c r="X73" s="92"/>
      <c r="Y73" s="92"/>
      <c r="Z73" s="92"/>
      <c r="AA73" s="92"/>
      <c r="AB73" s="92"/>
      <c r="AC73" s="93"/>
      <c r="AD73" s="91"/>
      <c r="AE73" s="92"/>
      <c r="AF73" s="92"/>
      <c r="AG73" s="92"/>
      <c r="AH73" s="92"/>
      <c r="AI73" s="92"/>
      <c r="AJ73" s="93"/>
      <c r="AK73" s="91"/>
      <c r="AL73" s="92"/>
      <c r="AM73" s="92"/>
      <c r="AN73" s="92"/>
      <c r="AO73" s="92"/>
      <c r="AP73" s="92"/>
      <c r="AQ73" s="93"/>
      <c r="AR73" s="91"/>
      <c r="AS73" s="92"/>
      <c r="AT73" s="92"/>
      <c r="AU73" s="92"/>
      <c r="AV73" s="92"/>
      <c r="AW73" s="92"/>
      <c r="AX73" s="93"/>
      <c r="AY73" s="91"/>
      <c r="AZ73" s="92"/>
      <c r="BA73" s="94"/>
      <c r="BB73" s="237"/>
      <c r="BC73" s="238"/>
      <c r="BD73" s="239"/>
      <c r="BE73" s="240"/>
      <c r="BF73" s="241"/>
      <c r="BG73" s="242"/>
      <c r="BH73" s="242"/>
      <c r="BI73" s="242"/>
      <c r="BJ73" s="243"/>
    </row>
    <row r="74" spans="2:62" ht="20.25" customHeight="1" x14ac:dyDescent="0.4">
      <c r="B74" s="247"/>
      <c r="C74" s="248"/>
      <c r="D74" s="249"/>
      <c r="E74" s="170"/>
      <c r="F74" s="171">
        <f>C73</f>
        <v>0</v>
      </c>
      <c r="G74" s="170"/>
      <c r="H74" s="171">
        <f>I73</f>
        <v>0</v>
      </c>
      <c r="I74" s="250"/>
      <c r="J74" s="251"/>
      <c r="K74" s="252"/>
      <c r="L74" s="253"/>
      <c r="M74" s="253"/>
      <c r="N74" s="249"/>
      <c r="O74" s="234"/>
      <c r="P74" s="235"/>
      <c r="Q74" s="235"/>
      <c r="R74" s="235"/>
      <c r="S74" s="236"/>
      <c r="T74" s="159" t="s">
        <v>170</v>
      </c>
      <c r="U74" s="106"/>
      <c r="V74" s="160"/>
      <c r="W74" s="155" t="str">
        <f>IF(W73="","",VLOOKUP(W73,シフト記号表!$C$6:$L$47,10,FALSE))</f>
        <v/>
      </c>
      <c r="X74" s="156" t="str">
        <f>IF(X73="","",VLOOKUP(X73,シフト記号表!$C$6:$L$47,10,FALSE))</f>
        <v/>
      </c>
      <c r="Y74" s="156" t="str">
        <f>IF(Y73="","",VLOOKUP(Y73,シフト記号表!$C$6:$L$47,10,FALSE))</f>
        <v/>
      </c>
      <c r="Z74" s="156" t="str">
        <f>IF(Z73="","",VLOOKUP(Z73,シフト記号表!$C$6:$L$47,10,FALSE))</f>
        <v/>
      </c>
      <c r="AA74" s="156" t="str">
        <f>IF(AA73="","",VLOOKUP(AA73,シフト記号表!$C$6:$L$47,10,FALSE))</f>
        <v/>
      </c>
      <c r="AB74" s="156" t="str">
        <f>IF(AB73="","",VLOOKUP(AB73,シフト記号表!$C$6:$L$47,10,FALSE))</f>
        <v/>
      </c>
      <c r="AC74" s="157" t="str">
        <f>IF(AC73="","",VLOOKUP(AC73,シフト記号表!$C$6:$L$47,10,FALSE))</f>
        <v/>
      </c>
      <c r="AD74" s="155" t="str">
        <f>IF(AD73="","",VLOOKUP(AD73,シフト記号表!$C$6:$L$47,10,FALSE))</f>
        <v/>
      </c>
      <c r="AE74" s="156" t="str">
        <f>IF(AE73="","",VLOOKUP(AE73,シフト記号表!$C$6:$L$47,10,FALSE))</f>
        <v/>
      </c>
      <c r="AF74" s="156" t="str">
        <f>IF(AF73="","",VLOOKUP(AF73,シフト記号表!$C$6:$L$47,10,FALSE))</f>
        <v/>
      </c>
      <c r="AG74" s="156" t="str">
        <f>IF(AG73="","",VLOOKUP(AG73,シフト記号表!$C$6:$L$47,10,FALSE))</f>
        <v/>
      </c>
      <c r="AH74" s="156" t="str">
        <f>IF(AH73="","",VLOOKUP(AH73,シフト記号表!$C$6:$L$47,10,FALSE))</f>
        <v/>
      </c>
      <c r="AI74" s="156" t="str">
        <f>IF(AI73="","",VLOOKUP(AI73,シフト記号表!$C$6:$L$47,10,FALSE))</f>
        <v/>
      </c>
      <c r="AJ74" s="157" t="str">
        <f>IF(AJ73="","",VLOOKUP(AJ73,シフト記号表!$C$6:$L$47,10,FALSE))</f>
        <v/>
      </c>
      <c r="AK74" s="155" t="str">
        <f>IF(AK73="","",VLOOKUP(AK73,シフト記号表!$C$6:$L$47,10,FALSE))</f>
        <v/>
      </c>
      <c r="AL74" s="156" t="str">
        <f>IF(AL73="","",VLOOKUP(AL73,シフト記号表!$C$6:$L$47,10,FALSE))</f>
        <v/>
      </c>
      <c r="AM74" s="156" t="str">
        <f>IF(AM73="","",VLOOKUP(AM73,シフト記号表!$C$6:$L$47,10,FALSE))</f>
        <v/>
      </c>
      <c r="AN74" s="156" t="str">
        <f>IF(AN73="","",VLOOKUP(AN73,シフト記号表!$C$6:$L$47,10,FALSE))</f>
        <v/>
      </c>
      <c r="AO74" s="156" t="str">
        <f>IF(AO73="","",VLOOKUP(AO73,シフト記号表!$C$6:$L$47,10,FALSE))</f>
        <v/>
      </c>
      <c r="AP74" s="156" t="str">
        <f>IF(AP73="","",VLOOKUP(AP73,シフト記号表!$C$6:$L$47,10,FALSE))</f>
        <v/>
      </c>
      <c r="AQ74" s="157" t="str">
        <f>IF(AQ73="","",VLOOKUP(AQ73,シフト記号表!$C$6:$L$47,10,FALSE))</f>
        <v/>
      </c>
      <c r="AR74" s="155" t="str">
        <f>IF(AR73="","",VLOOKUP(AR73,シフト記号表!$C$6:$L$47,10,FALSE))</f>
        <v/>
      </c>
      <c r="AS74" s="156" t="str">
        <f>IF(AS73="","",VLOOKUP(AS73,シフト記号表!$C$6:$L$47,10,FALSE))</f>
        <v/>
      </c>
      <c r="AT74" s="156" t="str">
        <f>IF(AT73="","",VLOOKUP(AT73,シフト記号表!$C$6:$L$47,10,FALSE))</f>
        <v/>
      </c>
      <c r="AU74" s="156" t="str">
        <f>IF(AU73="","",VLOOKUP(AU73,シフト記号表!$C$6:$L$47,10,FALSE))</f>
        <v/>
      </c>
      <c r="AV74" s="156" t="str">
        <f>IF(AV73="","",VLOOKUP(AV73,シフト記号表!$C$6:$L$47,10,FALSE))</f>
        <v/>
      </c>
      <c r="AW74" s="156" t="str">
        <f>IF(AW73="","",VLOOKUP(AW73,シフト記号表!$C$6:$L$47,10,FALSE))</f>
        <v/>
      </c>
      <c r="AX74" s="157" t="str">
        <f>IF(AX73="","",VLOOKUP(AX73,シフト記号表!$C$6:$L$47,10,FALSE))</f>
        <v/>
      </c>
      <c r="AY74" s="155" t="str">
        <f>IF(AY73="","",VLOOKUP(AY73,シフト記号表!$C$6:$L$47,10,FALSE))</f>
        <v/>
      </c>
      <c r="AZ74" s="156" t="str">
        <f>IF(AZ73="","",VLOOKUP(AZ73,シフト記号表!$C$6:$L$47,10,FALSE))</f>
        <v/>
      </c>
      <c r="BA74" s="156" t="str">
        <f>IF(BA73="","",VLOOKUP(BA73,シフト記号表!$C$6:$L$47,10,FALSE))</f>
        <v/>
      </c>
      <c r="BB74" s="244">
        <f>IF($BE$3="４週",SUM(W74:AX74),IF($BE$3="暦月",SUM(W74:BA74),""))</f>
        <v>0</v>
      </c>
      <c r="BC74" s="245"/>
      <c r="BD74" s="246">
        <f>IF($BE$3="４週",BB74/4,IF($BE$3="暦月",(BB74/($BE$8/7)),""))</f>
        <v>0</v>
      </c>
      <c r="BE74" s="245"/>
      <c r="BF74" s="337"/>
      <c r="BG74" s="338"/>
      <c r="BH74" s="338"/>
      <c r="BI74" s="338"/>
      <c r="BJ74" s="339"/>
    </row>
    <row r="75" spans="2:62" ht="20.25" customHeight="1" x14ac:dyDescent="0.4">
      <c r="B75" s="226">
        <f>B73+1</f>
        <v>30</v>
      </c>
      <c r="C75" s="227"/>
      <c r="D75" s="228"/>
      <c r="E75" s="145"/>
      <c r="F75" s="146"/>
      <c r="G75" s="145"/>
      <c r="H75" s="146"/>
      <c r="I75" s="229"/>
      <c r="J75" s="230"/>
      <c r="K75" s="231"/>
      <c r="L75" s="232"/>
      <c r="M75" s="232"/>
      <c r="N75" s="228"/>
      <c r="O75" s="234"/>
      <c r="P75" s="235"/>
      <c r="Q75" s="235"/>
      <c r="R75" s="235"/>
      <c r="S75" s="236"/>
      <c r="T75" s="158" t="s">
        <v>18</v>
      </c>
      <c r="U75" s="104"/>
      <c r="V75" s="105"/>
      <c r="W75" s="91"/>
      <c r="X75" s="92"/>
      <c r="Y75" s="92"/>
      <c r="Z75" s="92"/>
      <c r="AA75" s="92"/>
      <c r="AB75" s="92"/>
      <c r="AC75" s="93"/>
      <c r="AD75" s="91"/>
      <c r="AE75" s="92"/>
      <c r="AF75" s="92"/>
      <c r="AG75" s="92"/>
      <c r="AH75" s="92"/>
      <c r="AI75" s="92"/>
      <c r="AJ75" s="93"/>
      <c r="AK75" s="91"/>
      <c r="AL75" s="92"/>
      <c r="AM75" s="92"/>
      <c r="AN75" s="92"/>
      <c r="AO75" s="92"/>
      <c r="AP75" s="92"/>
      <c r="AQ75" s="93"/>
      <c r="AR75" s="91"/>
      <c r="AS75" s="92"/>
      <c r="AT75" s="92"/>
      <c r="AU75" s="92"/>
      <c r="AV75" s="92"/>
      <c r="AW75" s="92"/>
      <c r="AX75" s="93"/>
      <c r="AY75" s="91"/>
      <c r="AZ75" s="92"/>
      <c r="BA75" s="94"/>
      <c r="BB75" s="237"/>
      <c r="BC75" s="238"/>
      <c r="BD75" s="239"/>
      <c r="BE75" s="240"/>
      <c r="BF75" s="241"/>
      <c r="BG75" s="242"/>
      <c r="BH75" s="242"/>
      <c r="BI75" s="242"/>
      <c r="BJ75" s="243"/>
    </row>
    <row r="76" spans="2:62" ht="20.25" customHeight="1" x14ac:dyDescent="0.4">
      <c r="B76" s="247"/>
      <c r="C76" s="248"/>
      <c r="D76" s="249"/>
      <c r="E76" s="170"/>
      <c r="F76" s="171">
        <f>C75</f>
        <v>0</v>
      </c>
      <c r="G76" s="170"/>
      <c r="H76" s="171">
        <f>I75</f>
        <v>0</v>
      </c>
      <c r="I76" s="250"/>
      <c r="J76" s="251"/>
      <c r="K76" s="252"/>
      <c r="L76" s="253"/>
      <c r="M76" s="253"/>
      <c r="N76" s="249"/>
      <c r="O76" s="234"/>
      <c r="P76" s="235"/>
      <c r="Q76" s="235"/>
      <c r="R76" s="235"/>
      <c r="S76" s="236"/>
      <c r="T76" s="159" t="s">
        <v>170</v>
      </c>
      <c r="U76" s="106"/>
      <c r="V76" s="160"/>
      <c r="W76" s="155" t="str">
        <f>IF(W75="","",VLOOKUP(W75,シフト記号表!$C$6:$L$47,10,FALSE))</f>
        <v/>
      </c>
      <c r="X76" s="156" t="str">
        <f>IF(X75="","",VLOOKUP(X75,シフト記号表!$C$6:$L$47,10,FALSE))</f>
        <v/>
      </c>
      <c r="Y76" s="156" t="str">
        <f>IF(Y75="","",VLOOKUP(Y75,シフト記号表!$C$6:$L$47,10,FALSE))</f>
        <v/>
      </c>
      <c r="Z76" s="156" t="str">
        <f>IF(Z75="","",VLOOKUP(Z75,シフト記号表!$C$6:$L$47,10,FALSE))</f>
        <v/>
      </c>
      <c r="AA76" s="156" t="str">
        <f>IF(AA75="","",VLOOKUP(AA75,シフト記号表!$C$6:$L$47,10,FALSE))</f>
        <v/>
      </c>
      <c r="AB76" s="156" t="str">
        <f>IF(AB75="","",VLOOKUP(AB75,シフト記号表!$C$6:$L$47,10,FALSE))</f>
        <v/>
      </c>
      <c r="AC76" s="157" t="str">
        <f>IF(AC75="","",VLOOKUP(AC75,シフト記号表!$C$6:$L$47,10,FALSE))</f>
        <v/>
      </c>
      <c r="AD76" s="155" t="str">
        <f>IF(AD75="","",VLOOKUP(AD75,シフト記号表!$C$6:$L$47,10,FALSE))</f>
        <v/>
      </c>
      <c r="AE76" s="156" t="str">
        <f>IF(AE75="","",VLOOKUP(AE75,シフト記号表!$C$6:$L$47,10,FALSE))</f>
        <v/>
      </c>
      <c r="AF76" s="156" t="str">
        <f>IF(AF75="","",VLOOKUP(AF75,シフト記号表!$C$6:$L$47,10,FALSE))</f>
        <v/>
      </c>
      <c r="AG76" s="156" t="str">
        <f>IF(AG75="","",VLOOKUP(AG75,シフト記号表!$C$6:$L$47,10,FALSE))</f>
        <v/>
      </c>
      <c r="AH76" s="156" t="str">
        <f>IF(AH75="","",VLOOKUP(AH75,シフト記号表!$C$6:$L$47,10,FALSE))</f>
        <v/>
      </c>
      <c r="AI76" s="156" t="str">
        <f>IF(AI75="","",VLOOKUP(AI75,シフト記号表!$C$6:$L$47,10,FALSE))</f>
        <v/>
      </c>
      <c r="AJ76" s="157" t="str">
        <f>IF(AJ75="","",VLOOKUP(AJ75,シフト記号表!$C$6:$L$47,10,FALSE))</f>
        <v/>
      </c>
      <c r="AK76" s="155" t="str">
        <f>IF(AK75="","",VLOOKUP(AK75,シフト記号表!$C$6:$L$47,10,FALSE))</f>
        <v/>
      </c>
      <c r="AL76" s="156" t="str">
        <f>IF(AL75="","",VLOOKUP(AL75,シフト記号表!$C$6:$L$47,10,FALSE))</f>
        <v/>
      </c>
      <c r="AM76" s="156" t="str">
        <f>IF(AM75="","",VLOOKUP(AM75,シフト記号表!$C$6:$L$47,10,FALSE))</f>
        <v/>
      </c>
      <c r="AN76" s="156" t="str">
        <f>IF(AN75="","",VLOOKUP(AN75,シフト記号表!$C$6:$L$47,10,FALSE))</f>
        <v/>
      </c>
      <c r="AO76" s="156" t="str">
        <f>IF(AO75="","",VLOOKUP(AO75,シフト記号表!$C$6:$L$47,10,FALSE))</f>
        <v/>
      </c>
      <c r="AP76" s="156" t="str">
        <f>IF(AP75="","",VLOOKUP(AP75,シフト記号表!$C$6:$L$47,10,FALSE))</f>
        <v/>
      </c>
      <c r="AQ76" s="157" t="str">
        <f>IF(AQ75="","",VLOOKUP(AQ75,シフト記号表!$C$6:$L$47,10,FALSE))</f>
        <v/>
      </c>
      <c r="AR76" s="155" t="str">
        <f>IF(AR75="","",VLOOKUP(AR75,シフト記号表!$C$6:$L$47,10,FALSE))</f>
        <v/>
      </c>
      <c r="AS76" s="156" t="str">
        <f>IF(AS75="","",VLOOKUP(AS75,シフト記号表!$C$6:$L$47,10,FALSE))</f>
        <v/>
      </c>
      <c r="AT76" s="156" t="str">
        <f>IF(AT75="","",VLOOKUP(AT75,シフト記号表!$C$6:$L$47,10,FALSE))</f>
        <v/>
      </c>
      <c r="AU76" s="156" t="str">
        <f>IF(AU75="","",VLOOKUP(AU75,シフト記号表!$C$6:$L$47,10,FALSE))</f>
        <v/>
      </c>
      <c r="AV76" s="156" t="str">
        <f>IF(AV75="","",VLOOKUP(AV75,シフト記号表!$C$6:$L$47,10,FALSE))</f>
        <v/>
      </c>
      <c r="AW76" s="156" t="str">
        <f>IF(AW75="","",VLOOKUP(AW75,シフト記号表!$C$6:$L$47,10,FALSE))</f>
        <v/>
      </c>
      <c r="AX76" s="157" t="str">
        <f>IF(AX75="","",VLOOKUP(AX75,シフト記号表!$C$6:$L$47,10,FALSE))</f>
        <v/>
      </c>
      <c r="AY76" s="155" t="str">
        <f>IF(AY75="","",VLOOKUP(AY75,シフト記号表!$C$6:$L$47,10,FALSE))</f>
        <v/>
      </c>
      <c r="AZ76" s="156" t="str">
        <f>IF(AZ75="","",VLOOKUP(AZ75,シフト記号表!$C$6:$L$47,10,FALSE))</f>
        <v/>
      </c>
      <c r="BA76" s="156" t="str">
        <f>IF(BA75="","",VLOOKUP(BA75,シフト記号表!$C$6:$L$47,10,FALSE))</f>
        <v/>
      </c>
      <c r="BB76" s="244">
        <f>IF($BE$3="４週",SUM(W76:AX76),IF($BE$3="暦月",SUM(W76:BA76),""))</f>
        <v>0</v>
      </c>
      <c r="BC76" s="245"/>
      <c r="BD76" s="246">
        <f>IF($BE$3="４週",BB76/4,IF($BE$3="暦月",(BB76/($BE$8/7)),""))</f>
        <v>0</v>
      </c>
      <c r="BE76" s="245"/>
      <c r="BF76" s="337"/>
      <c r="BG76" s="338"/>
      <c r="BH76" s="338"/>
      <c r="BI76" s="338"/>
      <c r="BJ76" s="339"/>
    </row>
    <row r="77" spans="2:62" ht="20.25" customHeight="1" x14ac:dyDescent="0.4">
      <c r="B77" s="226">
        <f>B75+1</f>
        <v>31</v>
      </c>
      <c r="C77" s="227"/>
      <c r="D77" s="228"/>
      <c r="E77" s="145"/>
      <c r="F77" s="146"/>
      <c r="G77" s="145"/>
      <c r="H77" s="146"/>
      <c r="I77" s="229"/>
      <c r="J77" s="230"/>
      <c r="K77" s="231"/>
      <c r="L77" s="232"/>
      <c r="M77" s="232"/>
      <c r="N77" s="228"/>
      <c r="O77" s="234"/>
      <c r="P77" s="235"/>
      <c r="Q77" s="235"/>
      <c r="R77" s="235"/>
      <c r="S77" s="236"/>
      <c r="T77" s="158" t="s">
        <v>18</v>
      </c>
      <c r="U77" s="104"/>
      <c r="V77" s="105"/>
      <c r="W77" s="91"/>
      <c r="X77" s="92"/>
      <c r="Y77" s="92"/>
      <c r="Z77" s="92"/>
      <c r="AA77" s="92"/>
      <c r="AB77" s="92"/>
      <c r="AC77" s="93"/>
      <c r="AD77" s="91"/>
      <c r="AE77" s="92"/>
      <c r="AF77" s="92"/>
      <c r="AG77" s="92"/>
      <c r="AH77" s="92"/>
      <c r="AI77" s="92"/>
      <c r="AJ77" s="93"/>
      <c r="AK77" s="91"/>
      <c r="AL77" s="92"/>
      <c r="AM77" s="92"/>
      <c r="AN77" s="92"/>
      <c r="AO77" s="92"/>
      <c r="AP77" s="92"/>
      <c r="AQ77" s="93"/>
      <c r="AR77" s="91"/>
      <c r="AS77" s="92"/>
      <c r="AT77" s="92"/>
      <c r="AU77" s="92"/>
      <c r="AV77" s="92"/>
      <c r="AW77" s="92"/>
      <c r="AX77" s="93"/>
      <c r="AY77" s="91"/>
      <c r="AZ77" s="92"/>
      <c r="BA77" s="94"/>
      <c r="BB77" s="237"/>
      <c r="BC77" s="238"/>
      <c r="BD77" s="239"/>
      <c r="BE77" s="240"/>
      <c r="BF77" s="241"/>
      <c r="BG77" s="242"/>
      <c r="BH77" s="242"/>
      <c r="BI77" s="242"/>
      <c r="BJ77" s="243"/>
    </row>
    <row r="78" spans="2:62" ht="20.25" customHeight="1" x14ac:dyDescent="0.4">
      <c r="B78" s="247"/>
      <c r="C78" s="248"/>
      <c r="D78" s="249"/>
      <c r="E78" s="170"/>
      <c r="F78" s="171">
        <f>C77</f>
        <v>0</v>
      </c>
      <c r="G78" s="170"/>
      <c r="H78" s="171">
        <f>I77</f>
        <v>0</v>
      </c>
      <c r="I78" s="250"/>
      <c r="J78" s="251"/>
      <c r="K78" s="252"/>
      <c r="L78" s="253"/>
      <c r="M78" s="253"/>
      <c r="N78" s="249"/>
      <c r="O78" s="234"/>
      <c r="P78" s="235"/>
      <c r="Q78" s="235"/>
      <c r="R78" s="235"/>
      <c r="S78" s="236"/>
      <c r="T78" s="159" t="s">
        <v>170</v>
      </c>
      <c r="U78" s="106"/>
      <c r="V78" s="160"/>
      <c r="W78" s="155" t="str">
        <f>IF(W77="","",VLOOKUP(W77,シフト記号表!$C$6:$L$47,10,FALSE))</f>
        <v/>
      </c>
      <c r="X78" s="156" t="str">
        <f>IF(X77="","",VLOOKUP(X77,シフト記号表!$C$6:$L$47,10,FALSE))</f>
        <v/>
      </c>
      <c r="Y78" s="156" t="str">
        <f>IF(Y77="","",VLOOKUP(Y77,シフト記号表!$C$6:$L$47,10,FALSE))</f>
        <v/>
      </c>
      <c r="Z78" s="156" t="str">
        <f>IF(Z77="","",VLOOKUP(Z77,シフト記号表!$C$6:$L$47,10,FALSE))</f>
        <v/>
      </c>
      <c r="AA78" s="156" t="str">
        <f>IF(AA77="","",VLOOKUP(AA77,シフト記号表!$C$6:$L$47,10,FALSE))</f>
        <v/>
      </c>
      <c r="AB78" s="156" t="str">
        <f>IF(AB77="","",VLOOKUP(AB77,シフト記号表!$C$6:$L$47,10,FALSE))</f>
        <v/>
      </c>
      <c r="AC78" s="157" t="str">
        <f>IF(AC77="","",VLOOKUP(AC77,シフト記号表!$C$6:$L$47,10,FALSE))</f>
        <v/>
      </c>
      <c r="AD78" s="155" t="str">
        <f>IF(AD77="","",VLOOKUP(AD77,シフト記号表!$C$6:$L$47,10,FALSE))</f>
        <v/>
      </c>
      <c r="AE78" s="156" t="str">
        <f>IF(AE77="","",VLOOKUP(AE77,シフト記号表!$C$6:$L$47,10,FALSE))</f>
        <v/>
      </c>
      <c r="AF78" s="156" t="str">
        <f>IF(AF77="","",VLOOKUP(AF77,シフト記号表!$C$6:$L$47,10,FALSE))</f>
        <v/>
      </c>
      <c r="AG78" s="156" t="str">
        <f>IF(AG77="","",VLOOKUP(AG77,シフト記号表!$C$6:$L$47,10,FALSE))</f>
        <v/>
      </c>
      <c r="AH78" s="156" t="str">
        <f>IF(AH77="","",VLOOKUP(AH77,シフト記号表!$C$6:$L$47,10,FALSE))</f>
        <v/>
      </c>
      <c r="AI78" s="156" t="str">
        <f>IF(AI77="","",VLOOKUP(AI77,シフト記号表!$C$6:$L$47,10,FALSE))</f>
        <v/>
      </c>
      <c r="AJ78" s="157" t="str">
        <f>IF(AJ77="","",VLOOKUP(AJ77,シフト記号表!$C$6:$L$47,10,FALSE))</f>
        <v/>
      </c>
      <c r="AK78" s="155" t="str">
        <f>IF(AK77="","",VLOOKUP(AK77,シフト記号表!$C$6:$L$47,10,FALSE))</f>
        <v/>
      </c>
      <c r="AL78" s="156" t="str">
        <f>IF(AL77="","",VLOOKUP(AL77,シフト記号表!$C$6:$L$47,10,FALSE))</f>
        <v/>
      </c>
      <c r="AM78" s="156" t="str">
        <f>IF(AM77="","",VLOOKUP(AM77,シフト記号表!$C$6:$L$47,10,FALSE))</f>
        <v/>
      </c>
      <c r="AN78" s="156" t="str">
        <f>IF(AN77="","",VLOOKUP(AN77,シフト記号表!$C$6:$L$47,10,FALSE))</f>
        <v/>
      </c>
      <c r="AO78" s="156" t="str">
        <f>IF(AO77="","",VLOOKUP(AO77,シフト記号表!$C$6:$L$47,10,FALSE))</f>
        <v/>
      </c>
      <c r="AP78" s="156" t="str">
        <f>IF(AP77="","",VLOOKUP(AP77,シフト記号表!$C$6:$L$47,10,FALSE))</f>
        <v/>
      </c>
      <c r="AQ78" s="157" t="str">
        <f>IF(AQ77="","",VLOOKUP(AQ77,シフト記号表!$C$6:$L$47,10,FALSE))</f>
        <v/>
      </c>
      <c r="AR78" s="155" t="str">
        <f>IF(AR77="","",VLOOKUP(AR77,シフト記号表!$C$6:$L$47,10,FALSE))</f>
        <v/>
      </c>
      <c r="AS78" s="156" t="str">
        <f>IF(AS77="","",VLOOKUP(AS77,シフト記号表!$C$6:$L$47,10,FALSE))</f>
        <v/>
      </c>
      <c r="AT78" s="156" t="str">
        <f>IF(AT77="","",VLOOKUP(AT77,シフト記号表!$C$6:$L$47,10,FALSE))</f>
        <v/>
      </c>
      <c r="AU78" s="156" t="str">
        <f>IF(AU77="","",VLOOKUP(AU77,シフト記号表!$C$6:$L$47,10,FALSE))</f>
        <v/>
      </c>
      <c r="AV78" s="156" t="str">
        <f>IF(AV77="","",VLOOKUP(AV77,シフト記号表!$C$6:$L$47,10,FALSE))</f>
        <v/>
      </c>
      <c r="AW78" s="156" t="str">
        <f>IF(AW77="","",VLOOKUP(AW77,シフト記号表!$C$6:$L$47,10,FALSE))</f>
        <v/>
      </c>
      <c r="AX78" s="157" t="str">
        <f>IF(AX77="","",VLOOKUP(AX77,シフト記号表!$C$6:$L$47,10,FALSE))</f>
        <v/>
      </c>
      <c r="AY78" s="155" t="str">
        <f>IF(AY77="","",VLOOKUP(AY77,シフト記号表!$C$6:$L$47,10,FALSE))</f>
        <v/>
      </c>
      <c r="AZ78" s="156" t="str">
        <f>IF(AZ77="","",VLOOKUP(AZ77,シフト記号表!$C$6:$L$47,10,FALSE))</f>
        <v/>
      </c>
      <c r="BA78" s="156" t="str">
        <f>IF(BA77="","",VLOOKUP(BA77,シフト記号表!$C$6:$L$47,10,FALSE))</f>
        <v/>
      </c>
      <c r="BB78" s="244">
        <f>IF($BE$3="４週",SUM(W78:AX78),IF($BE$3="暦月",SUM(W78:BA78),""))</f>
        <v>0</v>
      </c>
      <c r="BC78" s="245"/>
      <c r="BD78" s="246">
        <f>IF($BE$3="４週",BB78/4,IF($BE$3="暦月",(BB78/($BE$8/7)),""))</f>
        <v>0</v>
      </c>
      <c r="BE78" s="245"/>
      <c r="BF78" s="337"/>
      <c r="BG78" s="338"/>
      <c r="BH78" s="338"/>
      <c r="BI78" s="338"/>
      <c r="BJ78" s="339"/>
    </row>
    <row r="79" spans="2:62" ht="20.25" customHeight="1" x14ac:dyDescent="0.4">
      <c r="B79" s="226">
        <f>B77+1</f>
        <v>32</v>
      </c>
      <c r="C79" s="227"/>
      <c r="D79" s="228"/>
      <c r="E79" s="145"/>
      <c r="F79" s="146"/>
      <c r="G79" s="145"/>
      <c r="H79" s="146"/>
      <c r="I79" s="229"/>
      <c r="J79" s="230"/>
      <c r="K79" s="231"/>
      <c r="L79" s="232"/>
      <c r="M79" s="232"/>
      <c r="N79" s="228"/>
      <c r="O79" s="234"/>
      <c r="P79" s="235"/>
      <c r="Q79" s="235"/>
      <c r="R79" s="235"/>
      <c r="S79" s="236"/>
      <c r="T79" s="158" t="s">
        <v>18</v>
      </c>
      <c r="U79" s="104"/>
      <c r="V79" s="105"/>
      <c r="W79" s="91"/>
      <c r="X79" s="92"/>
      <c r="Y79" s="92"/>
      <c r="Z79" s="92"/>
      <c r="AA79" s="92"/>
      <c r="AB79" s="92"/>
      <c r="AC79" s="93"/>
      <c r="AD79" s="91"/>
      <c r="AE79" s="92"/>
      <c r="AF79" s="92"/>
      <c r="AG79" s="92"/>
      <c r="AH79" s="92"/>
      <c r="AI79" s="92"/>
      <c r="AJ79" s="93"/>
      <c r="AK79" s="91"/>
      <c r="AL79" s="92"/>
      <c r="AM79" s="92"/>
      <c r="AN79" s="92"/>
      <c r="AO79" s="92"/>
      <c r="AP79" s="92"/>
      <c r="AQ79" s="93"/>
      <c r="AR79" s="91"/>
      <c r="AS79" s="92"/>
      <c r="AT79" s="92"/>
      <c r="AU79" s="92"/>
      <c r="AV79" s="92"/>
      <c r="AW79" s="92"/>
      <c r="AX79" s="93"/>
      <c r="AY79" s="91"/>
      <c r="AZ79" s="92"/>
      <c r="BA79" s="94"/>
      <c r="BB79" s="237"/>
      <c r="BC79" s="238"/>
      <c r="BD79" s="239"/>
      <c r="BE79" s="240"/>
      <c r="BF79" s="241"/>
      <c r="BG79" s="242"/>
      <c r="BH79" s="242"/>
      <c r="BI79" s="242"/>
      <c r="BJ79" s="243"/>
    </row>
    <row r="80" spans="2:62" ht="20.25" customHeight="1" x14ac:dyDescent="0.4">
      <c r="B80" s="247"/>
      <c r="C80" s="248"/>
      <c r="D80" s="249"/>
      <c r="E80" s="170"/>
      <c r="F80" s="171">
        <f>C79</f>
        <v>0</v>
      </c>
      <c r="G80" s="170"/>
      <c r="H80" s="171">
        <f>I79</f>
        <v>0</v>
      </c>
      <c r="I80" s="250"/>
      <c r="J80" s="251"/>
      <c r="K80" s="252"/>
      <c r="L80" s="253"/>
      <c r="M80" s="253"/>
      <c r="N80" s="249"/>
      <c r="O80" s="234"/>
      <c r="P80" s="235"/>
      <c r="Q80" s="235"/>
      <c r="R80" s="235"/>
      <c r="S80" s="236"/>
      <c r="T80" s="159" t="s">
        <v>170</v>
      </c>
      <c r="U80" s="106"/>
      <c r="V80" s="160"/>
      <c r="W80" s="155" t="str">
        <f>IF(W79="","",VLOOKUP(W79,シフト記号表!$C$6:$L$47,10,FALSE))</f>
        <v/>
      </c>
      <c r="X80" s="156" t="str">
        <f>IF(X79="","",VLOOKUP(X79,シフト記号表!$C$6:$L$47,10,FALSE))</f>
        <v/>
      </c>
      <c r="Y80" s="156" t="str">
        <f>IF(Y79="","",VLOOKUP(Y79,シフト記号表!$C$6:$L$47,10,FALSE))</f>
        <v/>
      </c>
      <c r="Z80" s="156" t="str">
        <f>IF(Z79="","",VLOOKUP(Z79,シフト記号表!$C$6:$L$47,10,FALSE))</f>
        <v/>
      </c>
      <c r="AA80" s="156" t="str">
        <f>IF(AA79="","",VLOOKUP(AA79,シフト記号表!$C$6:$L$47,10,FALSE))</f>
        <v/>
      </c>
      <c r="AB80" s="156" t="str">
        <f>IF(AB79="","",VLOOKUP(AB79,シフト記号表!$C$6:$L$47,10,FALSE))</f>
        <v/>
      </c>
      <c r="AC80" s="157" t="str">
        <f>IF(AC79="","",VLOOKUP(AC79,シフト記号表!$C$6:$L$47,10,FALSE))</f>
        <v/>
      </c>
      <c r="AD80" s="155" t="str">
        <f>IF(AD79="","",VLOOKUP(AD79,シフト記号表!$C$6:$L$47,10,FALSE))</f>
        <v/>
      </c>
      <c r="AE80" s="156" t="str">
        <f>IF(AE79="","",VLOOKUP(AE79,シフト記号表!$C$6:$L$47,10,FALSE))</f>
        <v/>
      </c>
      <c r="AF80" s="156" t="str">
        <f>IF(AF79="","",VLOOKUP(AF79,シフト記号表!$C$6:$L$47,10,FALSE))</f>
        <v/>
      </c>
      <c r="AG80" s="156" t="str">
        <f>IF(AG79="","",VLOOKUP(AG79,シフト記号表!$C$6:$L$47,10,FALSE))</f>
        <v/>
      </c>
      <c r="AH80" s="156" t="str">
        <f>IF(AH79="","",VLOOKUP(AH79,シフト記号表!$C$6:$L$47,10,FALSE))</f>
        <v/>
      </c>
      <c r="AI80" s="156" t="str">
        <f>IF(AI79="","",VLOOKUP(AI79,シフト記号表!$C$6:$L$47,10,FALSE))</f>
        <v/>
      </c>
      <c r="AJ80" s="157" t="str">
        <f>IF(AJ79="","",VLOOKUP(AJ79,シフト記号表!$C$6:$L$47,10,FALSE))</f>
        <v/>
      </c>
      <c r="AK80" s="155" t="str">
        <f>IF(AK79="","",VLOOKUP(AK79,シフト記号表!$C$6:$L$47,10,FALSE))</f>
        <v/>
      </c>
      <c r="AL80" s="156" t="str">
        <f>IF(AL79="","",VLOOKUP(AL79,シフト記号表!$C$6:$L$47,10,FALSE))</f>
        <v/>
      </c>
      <c r="AM80" s="156" t="str">
        <f>IF(AM79="","",VLOOKUP(AM79,シフト記号表!$C$6:$L$47,10,FALSE))</f>
        <v/>
      </c>
      <c r="AN80" s="156" t="str">
        <f>IF(AN79="","",VLOOKUP(AN79,シフト記号表!$C$6:$L$47,10,FALSE))</f>
        <v/>
      </c>
      <c r="AO80" s="156" t="str">
        <f>IF(AO79="","",VLOOKUP(AO79,シフト記号表!$C$6:$L$47,10,FALSE))</f>
        <v/>
      </c>
      <c r="AP80" s="156" t="str">
        <f>IF(AP79="","",VLOOKUP(AP79,シフト記号表!$C$6:$L$47,10,FALSE))</f>
        <v/>
      </c>
      <c r="AQ80" s="157" t="str">
        <f>IF(AQ79="","",VLOOKUP(AQ79,シフト記号表!$C$6:$L$47,10,FALSE))</f>
        <v/>
      </c>
      <c r="AR80" s="155" t="str">
        <f>IF(AR79="","",VLOOKUP(AR79,シフト記号表!$C$6:$L$47,10,FALSE))</f>
        <v/>
      </c>
      <c r="AS80" s="156" t="str">
        <f>IF(AS79="","",VLOOKUP(AS79,シフト記号表!$C$6:$L$47,10,FALSE))</f>
        <v/>
      </c>
      <c r="AT80" s="156" t="str">
        <f>IF(AT79="","",VLOOKUP(AT79,シフト記号表!$C$6:$L$47,10,FALSE))</f>
        <v/>
      </c>
      <c r="AU80" s="156" t="str">
        <f>IF(AU79="","",VLOOKUP(AU79,シフト記号表!$C$6:$L$47,10,FALSE))</f>
        <v/>
      </c>
      <c r="AV80" s="156" t="str">
        <f>IF(AV79="","",VLOOKUP(AV79,シフト記号表!$C$6:$L$47,10,FALSE))</f>
        <v/>
      </c>
      <c r="AW80" s="156" t="str">
        <f>IF(AW79="","",VLOOKUP(AW79,シフト記号表!$C$6:$L$47,10,FALSE))</f>
        <v/>
      </c>
      <c r="AX80" s="157" t="str">
        <f>IF(AX79="","",VLOOKUP(AX79,シフト記号表!$C$6:$L$47,10,FALSE))</f>
        <v/>
      </c>
      <c r="AY80" s="155" t="str">
        <f>IF(AY79="","",VLOOKUP(AY79,シフト記号表!$C$6:$L$47,10,FALSE))</f>
        <v/>
      </c>
      <c r="AZ80" s="156" t="str">
        <f>IF(AZ79="","",VLOOKUP(AZ79,シフト記号表!$C$6:$L$47,10,FALSE))</f>
        <v/>
      </c>
      <c r="BA80" s="156" t="str">
        <f>IF(BA79="","",VLOOKUP(BA79,シフト記号表!$C$6:$L$47,10,FALSE))</f>
        <v/>
      </c>
      <c r="BB80" s="244">
        <f>IF($BE$3="４週",SUM(W80:AX80),IF($BE$3="暦月",SUM(W80:BA80),""))</f>
        <v>0</v>
      </c>
      <c r="BC80" s="245"/>
      <c r="BD80" s="246">
        <f>IF($BE$3="４週",BB80/4,IF($BE$3="暦月",(BB80/($BE$8/7)),""))</f>
        <v>0</v>
      </c>
      <c r="BE80" s="245"/>
      <c r="BF80" s="337"/>
      <c r="BG80" s="338"/>
      <c r="BH80" s="338"/>
      <c r="BI80" s="338"/>
      <c r="BJ80" s="339"/>
    </row>
    <row r="81" spans="2:62" ht="20.25" customHeight="1" x14ac:dyDescent="0.4">
      <c r="B81" s="226">
        <f>B79+1</f>
        <v>33</v>
      </c>
      <c r="C81" s="227"/>
      <c r="D81" s="228"/>
      <c r="E81" s="145"/>
      <c r="F81" s="146"/>
      <c r="G81" s="145"/>
      <c r="H81" s="146"/>
      <c r="I81" s="229"/>
      <c r="J81" s="230"/>
      <c r="K81" s="231"/>
      <c r="L81" s="232"/>
      <c r="M81" s="232"/>
      <c r="N81" s="228"/>
      <c r="O81" s="234"/>
      <c r="P81" s="235"/>
      <c r="Q81" s="235"/>
      <c r="R81" s="235"/>
      <c r="S81" s="236"/>
      <c r="T81" s="158" t="s">
        <v>18</v>
      </c>
      <c r="U81" s="104"/>
      <c r="V81" s="105"/>
      <c r="W81" s="91"/>
      <c r="X81" s="92"/>
      <c r="Y81" s="92"/>
      <c r="Z81" s="92"/>
      <c r="AA81" s="92"/>
      <c r="AB81" s="92"/>
      <c r="AC81" s="93"/>
      <c r="AD81" s="91"/>
      <c r="AE81" s="92"/>
      <c r="AF81" s="92"/>
      <c r="AG81" s="92"/>
      <c r="AH81" s="92"/>
      <c r="AI81" s="92"/>
      <c r="AJ81" s="93"/>
      <c r="AK81" s="91"/>
      <c r="AL81" s="92"/>
      <c r="AM81" s="92"/>
      <c r="AN81" s="92"/>
      <c r="AO81" s="92"/>
      <c r="AP81" s="92"/>
      <c r="AQ81" s="93"/>
      <c r="AR81" s="91"/>
      <c r="AS81" s="92"/>
      <c r="AT81" s="92"/>
      <c r="AU81" s="92"/>
      <c r="AV81" s="92"/>
      <c r="AW81" s="92"/>
      <c r="AX81" s="93"/>
      <c r="AY81" s="91"/>
      <c r="AZ81" s="92"/>
      <c r="BA81" s="94"/>
      <c r="BB81" s="237"/>
      <c r="BC81" s="238"/>
      <c r="BD81" s="239"/>
      <c r="BE81" s="240"/>
      <c r="BF81" s="241"/>
      <c r="BG81" s="242"/>
      <c r="BH81" s="242"/>
      <c r="BI81" s="242"/>
      <c r="BJ81" s="243"/>
    </row>
    <row r="82" spans="2:62" ht="20.25" customHeight="1" x14ac:dyDescent="0.4">
      <c r="B82" s="247"/>
      <c r="C82" s="248"/>
      <c r="D82" s="249"/>
      <c r="E82" s="170"/>
      <c r="F82" s="171">
        <f>C81</f>
        <v>0</v>
      </c>
      <c r="G82" s="170"/>
      <c r="H82" s="171">
        <f>I81</f>
        <v>0</v>
      </c>
      <c r="I82" s="250"/>
      <c r="J82" s="251"/>
      <c r="K82" s="252"/>
      <c r="L82" s="253"/>
      <c r="M82" s="253"/>
      <c r="N82" s="249"/>
      <c r="O82" s="234"/>
      <c r="P82" s="235"/>
      <c r="Q82" s="235"/>
      <c r="R82" s="235"/>
      <c r="S82" s="236"/>
      <c r="T82" s="159" t="s">
        <v>170</v>
      </c>
      <c r="U82" s="106"/>
      <c r="V82" s="160"/>
      <c r="W82" s="155" t="str">
        <f>IF(W81="","",VLOOKUP(W81,シフト記号表!$C$6:$L$47,10,FALSE))</f>
        <v/>
      </c>
      <c r="X82" s="156" t="str">
        <f>IF(X81="","",VLOOKUP(X81,シフト記号表!$C$6:$L$47,10,FALSE))</f>
        <v/>
      </c>
      <c r="Y82" s="156" t="str">
        <f>IF(Y81="","",VLOOKUP(Y81,シフト記号表!$C$6:$L$47,10,FALSE))</f>
        <v/>
      </c>
      <c r="Z82" s="156" t="str">
        <f>IF(Z81="","",VLOOKUP(Z81,シフト記号表!$C$6:$L$47,10,FALSE))</f>
        <v/>
      </c>
      <c r="AA82" s="156" t="str">
        <f>IF(AA81="","",VLOOKUP(AA81,シフト記号表!$C$6:$L$47,10,FALSE))</f>
        <v/>
      </c>
      <c r="AB82" s="156" t="str">
        <f>IF(AB81="","",VLOOKUP(AB81,シフト記号表!$C$6:$L$47,10,FALSE))</f>
        <v/>
      </c>
      <c r="AC82" s="157" t="str">
        <f>IF(AC81="","",VLOOKUP(AC81,シフト記号表!$C$6:$L$47,10,FALSE))</f>
        <v/>
      </c>
      <c r="AD82" s="155" t="str">
        <f>IF(AD81="","",VLOOKUP(AD81,シフト記号表!$C$6:$L$47,10,FALSE))</f>
        <v/>
      </c>
      <c r="AE82" s="156" t="str">
        <f>IF(AE81="","",VLOOKUP(AE81,シフト記号表!$C$6:$L$47,10,FALSE))</f>
        <v/>
      </c>
      <c r="AF82" s="156" t="str">
        <f>IF(AF81="","",VLOOKUP(AF81,シフト記号表!$C$6:$L$47,10,FALSE))</f>
        <v/>
      </c>
      <c r="AG82" s="156" t="str">
        <f>IF(AG81="","",VLOOKUP(AG81,シフト記号表!$C$6:$L$47,10,FALSE))</f>
        <v/>
      </c>
      <c r="AH82" s="156" t="str">
        <f>IF(AH81="","",VLOOKUP(AH81,シフト記号表!$C$6:$L$47,10,FALSE))</f>
        <v/>
      </c>
      <c r="AI82" s="156" t="str">
        <f>IF(AI81="","",VLOOKUP(AI81,シフト記号表!$C$6:$L$47,10,FALSE))</f>
        <v/>
      </c>
      <c r="AJ82" s="157" t="str">
        <f>IF(AJ81="","",VLOOKUP(AJ81,シフト記号表!$C$6:$L$47,10,FALSE))</f>
        <v/>
      </c>
      <c r="AK82" s="155" t="str">
        <f>IF(AK81="","",VLOOKUP(AK81,シフト記号表!$C$6:$L$47,10,FALSE))</f>
        <v/>
      </c>
      <c r="AL82" s="156" t="str">
        <f>IF(AL81="","",VLOOKUP(AL81,シフト記号表!$C$6:$L$47,10,FALSE))</f>
        <v/>
      </c>
      <c r="AM82" s="156" t="str">
        <f>IF(AM81="","",VLOOKUP(AM81,シフト記号表!$C$6:$L$47,10,FALSE))</f>
        <v/>
      </c>
      <c r="AN82" s="156" t="str">
        <f>IF(AN81="","",VLOOKUP(AN81,シフト記号表!$C$6:$L$47,10,FALSE))</f>
        <v/>
      </c>
      <c r="AO82" s="156" t="str">
        <f>IF(AO81="","",VLOOKUP(AO81,シフト記号表!$C$6:$L$47,10,FALSE))</f>
        <v/>
      </c>
      <c r="AP82" s="156" t="str">
        <f>IF(AP81="","",VLOOKUP(AP81,シフト記号表!$C$6:$L$47,10,FALSE))</f>
        <v/>
      </c>
      <c r="AQ82" s="157" t="str">
        <f>IF(AQ81="","",VLOOKUP(AQ81,シフト記号表!$C$6:$L$47,10,FALSE))</f>
        <v/>
      </c>
      <c r="AR82" s="155" t="str">
        <f>IF(AR81="","",VLOOKUP(AR81,シフト記号表!$C$6:$L$47,10,FALSE))</f>
        <v/>
      </c>
      <c r="AS82" s="156" t="str">
        <f>IF(AS81="","",VLOOKUP(AS81,シフト記号表!$C$6:$L$47,10,FALSE))</f>
        <v/>
      </c>
      <c r="AT82" s="156" t="str">
        <f>IF(AT81="","",VLOOKUP(AT81,シフト記号表!$C$6:$L$47,10,FALSE))</f>
        <v/>
      </c>
      <c r="AU82" s="156" t="str">
        <f>IF(AU81="","",VLOOKUP(AU81,シフト記号表!$C$6:$L$47,10,FALSE))</f>
        <v/>
      </c>
      <c r="AV82" s="156" t="str">
        <f>IF(AV81="","",VLOOKUP(AV81,シフト記号表!$C$6:$L$47,10,FALSE))</f>
        <v/>
      </c>
      <c r="AW82" s="156" t="str">
        <f>IF(AW81="","",VLOOKUP(AW81,シフト記号表!$C$6:$L$47,10,FALSE))</f>
        <v/>
      </c>
      <c r="AX82" s="157" t="str">
        <f>IF(AX81="","",VLOOKUP(AX81,シフト記号表!$C$6:$L$47,10,FALSE))</f>
        <v/>
      </c>
      <c r="AY82" s="155" t="str">
        <f>IF(AY81="","",VLOOKUP(AY81,シフト記号表!$C$6:$L$47,10,FALSE))</f>
        <v/>
      </c>
      <c r="AZ82" s="156" t="str">
        <f>IF(AZ81="","",VLOOKUP(AZ81,シフト記号表!$C$6:$L$47,10,FALSE))</f>
        <v/>
      </c>
      <c r="BA82" s="156" t="str">
        <f>IF(BA81="","",VLOOKUP(BA81,シフト記号表!$C$6:$L$47,10,FALSE))</f>
        <v/>
      </c>
      <c r="BB82" s="244">
        <f>IF($BE$3="４週",SUM(W82:AX82),IF($BE$3="暦月",SUM(W82:BA82),""))</f>
        <v>0</v>
      </c>
      <c r="BC82" s="245"/>
      <c r="BD82" s="246">
        <f>IF($BE$3="４週",BB82/4,IF($BE$3="暦月",(BB82/($BE$8/7)),""))</f>
        <v>0</v>
      </c>
      <c r="BE82" s="245"/>
      <c r="BF82" s="337"/>
      <c r="BG82" s="338"/>
      <c r="BH82" s="338"/>
      <c r="BI82" s="338"/>
      <c r="BJ82" s="339"/>
    </row>
    <row r="83" spans="2:62" ht="20.25" customHeight="1" x14ac:dyDescent="0.4">
      <c r="B83" s="226">
        <f>B81+1</f>
        <v>34</v>
      </c>
      <c r="C83" s="227"/>
      <c r="D83" s="228"/>
      <c r="E83" s="145"/>
      <c r="F83" s="146"/>
      <c r="G83" s="145"/>
      <c r="H83" s="146"/>
      <c r="I83" s="229"/>
      <c r="J83" s="230"/>
      <c r="K83" s="231"/>
      <c r="L83" s="232"/>
      <c r="M83" s="232"/>
      <c r="N83" s="228"/>
      <c r="O83" s="234"/>
      <c r="P83" s="235"/>
      <c r="Q83" s="235"/>
      <c r="R83" s="235"/>
      <c r="S83" s="236"/>
      <c r="T83" s="158" t="s">
        <v>18</v>
      </c>
      <c r="U83" s="104"/>
      <c r="V83" s="105"/>
      <c r="W83" s="91"/>
      <c r="X83" s="92"/>
      <c r="Y83" s="92"/>
      <c r="Z83" s="92"/>
      <c r="AA83" s="92"/>
      <c r="AB83" s="92"/>
      <c r="AC83" s="93"/>
      <c r="AD83" s="91"/>
      <c r="AE83" s="92"/>
      <c r="AF83" s="92"/>
      <c r="AG83" s="92"/>
      <c r="AH83" s="92"/>
      <c r="AI83" s="92"/>
      <c r="AJ83" s="93"/>
      <c r="AK83" s="91"/>
      <c r="AL83" s="92"/>
      <c r="AM83" s="92"/>
      <c r="AN83" s="92"/>
      <c r="AO83" s="92"/>
      <c r="AP83" s="92"/>
      <c r="AQ83" s="93"/>
      <c r="AR83" s="91"/>
      <c r="AS83" s="92"/>
      <c r="AT83" s="92"/>
      <c r="AU83" s="92"/>
      <c r="AV83" s="92"/>
      <c r="AW83" s="92"/>
      <c r="AX83" s="93"/>
      <c r="AY83" s="91"/>
      <c r="AZ83" s="92"/>
      <c r="BA83" s="94"/>
      <c r="BB83" s="237"/>
      <c r="BC83" s="238"/>
      <c r="BD83" s="239"/>
      <c r="BE83" s="240"/>
      <c r="BF83" s="241"/>
      <c r="BG83" s="242"/>
      <c r="BH83" s="242"/>
      <c r="BI83" s="242"/>
      <c r="BJ83" s="243"/>
    </row>
    <row r="84" spans="2:62" ht="20.25" customHeight="1" x14ac:dyDescent="0.4">
      <c r="B84" s="247"/>
      <c r="C84" s="248"/>
      <c r="D84" s="249"/>
      <c r="E84" s="170"/>
      <c r="F84" s="171">
        <f>C83</f>
        <v>0</v>
      </c>
      <c r="G84" s="170"/>
      <c r="H84" s="171">
        <f>I83</f>
        <v>0</v>
      </c>
      <c r="I84" s="250"/>
      <c r="J84" s="251"/>
      <c r="K84" s="252"/>
      <c r="L84" s="253"/>
      <c r="M84" s="253"/>
      <c r="N84" s="249"/>
      <c r="O84" s="234"/>
      <c r="P84" s="235"/>
      <c r="Q84" s="235"/>
      <c r="R84" s="235"/>
      <c r="S84" s="236"/>
      <c r="T84" s="159" t="s">
        <v>170</v>
      </c>
      <c r="U84" s="106"/>
      <c r="V84" s="160"/>
      <c r="W84" s="155" t="str">
        <f>IF(W83="","",VLOOKUP(W83,シフト記号表!$C$6:$L$47,10,FALSE))</f>
        <v/>
      </c>
      <c r="X84" s="156" t="str">
        <f>IF(X83="","",VLOOKUP(X83,シフト記号表!$C$6:$L$47,10,FALSE))</f>
        <v/>
      </c>
      <c r="Y84" s="156" t="str">
        <f>IF(Y83="","",VLOOKUP(Y83,シフト記号表!$C$6:$L$47,10,FALSE))</f>
        <v/>
      </c>
      <c r="Z84" s="156" t="str">
        <f>IF(Z83="","",VLOOKUP(Z83,シフト記号表!$C$6:$L$47,10,FALSE))</f>
        <v/>
      </c>
      <c r="AA84" s="156" t="str">
        <f>IF(AA83="","",VLOOKUP(AA83,シフト記号表!$C$6:$L$47,10,FALSE))</f>
        <v/>
      </c>
      <c r="AB84" s="156" t="str">
        <f>IF(AB83="","",VLOOKUP(AB83,シフト記号表!$C$6:$L$47,10,FALSE))</f>
        <v/>
      </c>
      <c r="AC84" s="157" t="str">
        <f>IF(AC83="","",VLOOKUP(AC83,シフト記号表!$C$6:$L$47,10,FALSE))</f>
        <v/>
      </c>
      <c r="AD84" s="155" t="str">
        <f>IF(AD83="","",VLOOKUP(AD83,シフト記号表!$C$6:$L$47,10,FALSE))</f>
        <v/>
      </c>
      <c r="AE84" s="156" t="str">
        <f>IF(AE83="","",VLOOKUP(AE83,シフト記号表!$C$6:$L$47,10,FALSE))</f>
        <v/>
      </c>
      <c r="AF84" s="156" t="str">
        <f>IF(AF83="","",VLOOKUP(AF83,シフト記号表!$C$6:$L$47,10,FALSE))</f>
        <v/>
      </c>
      <c r="AG84" s="156" t="str">
        <f>IF(AG83="","",VLOOKUP(AG83,シフト記号表!$C$6:$L$47,10,FALSE))</f>
        <v/>
      </c>
      <c r="AH84" s="156" t="str">
        <f>IF(AH83="","",VLOOKUP(AH83,シフト記号表!$C$6:$L$47,10,FALSE))</f>
        <v/>
      </c>
      <c r="AI84" s="156" t="str">
        <f>IF(AI83="","",VLOOKUP(AI83,シフト記号表!$C$6:$L$47,10,FALSE))</f>
        <v/>
      </c>
      <c r="AJ84" s="157" t="str">
        <f>IF(AJ83="","",VLOOKUP(AJ83,シフト記号表!$C$6:$L$47,10,FALSE))</f>
        <v/>
      </c>
      <c r="AK84" s="155" t="str">
        <f>IF(AK83="","",VLOOKUP(AK83,シフト記号表!$C$6:$L$47,10,FALSE))</f>
        <v/>
      </c>
      <c r="AL84" s="156" t="str">
        <f>IF(AL83="","",VLOOKUP(AL83,シフト記号表!$C$6:$L$47,10,FALSE))</f>
        <v/>
      </c>
      <c r="AM84" s="156" t="str">
        <f>IF(AM83="","",VLOOKUP(AM83,シフト記号表!$C$6:$L$47,10,FALSE))</f>
        <v/>
      </c>
      <c r="AN84" s="156" t="str">
        <f>IF(AN83="","",VLOOKUP(AN83,シフト記号表!$C$6:$L$47,10,FALSE))</f>
        <v/>
      </c>
      <c r="AO84" s="156" t="str">
        <f>IF(AO83="","",VLOOKUP(AO83,シフト記号表!$C$6:$L$47,10,FALSE))</f>
        <v/>
      </c>
      <c r="AP84" s="156" t="str">
        <f>IF(AP83="","",VLOOKUP(AP83,シフト記号表!$C$6:$L$47,10,FALSE))</f>
        <v/>
      </c>
      <c r="AQ84" s="157" t="str">
        <f>IF(AQ83="","",VLOOKUP(AQ83,シフト記号表!$C$6:$L$47,10,FALSE))</f>
        <v/>
      </c>
      <c r="AR84" s="155" t="str">
        <f>IF(AR83="","",VLOOKUP(AR83,シフト記号表!$C$6:$L$47,10,FALSE))</f>
        <v/>
      </c>
      <c r="AS84" s="156" t="str">
        <f>IF(AS83="","",VLOOKUP(AS83,シフト記号表!$C$6:$L$47,10,FALSE))</f>
        <v/>
      </c>
      <c r="AT84" s="156" t="str">
        <f>IF(AT83="","",VLOOKUP(AT83,シフト記号表!$C$6:$L$47,10,FALSE))</f>
        <v/>
      </c>
      <c r="AU84" s="156" t="str">
        <f>IF(AU83="","",VLOOKUP(AU83,シフト記号表!$C$6:$L$47,10,FALSE))</f>
        <v/>
      </c>
      <c r="AV84" s="156" t="str">
        <f>IF(AV83="","",VLOOKUP(AV83,シフト記号表!$C$6:$L$47,10,FALSE))</f>
        <v/>
      </c>
      <c r="AW84" s="156" t="str">
        <f>IF(AW83="","",VLOOKUP(AW83,シフト記号表!$C$6:$L$47,10,FALSE))</f>
        <v/>
      </c>
      <c r="AX84" s="157" t="str">
        <f>IF(AX83="","",VLOOKUP(AX83,シフト記号表!$C$6:$L$47,10,FALSE))</f>
        <v/>
      </c>
      <c r="AY84" s="155" t="str">
        <f>IF(AY83="","",VLOOKUP(AY83,シフト記号表!$C$6:$L$47,10,FALSE))</f>
        <v/>
      </c>
      <c r="AZ84" s="156" t="str">
        <f>IF(AZ83="","",VLOOKUP(AZ83,シフト記号表!$C$6:$L$47,10,FALSE))</f>
        <v/>
      </c>
      <c r="BA84" s="156" t="str">
        <f>IF(BA83="","",VLOOKUP(BA83,シフト記号表!$C$6:$L$47,10,FALSE))</f>
        <v/>
      </c>
      <c r="BB84" s="244">
        <f>IF($BE$3="４週",SUM(W84:AX84),IF($BE$3="暦月",SUM(W84:BA84),""))</f>
        <v>0</v>
      </c>
      <c r="BC84" s="245"/>
      <c r="BD84" s="246">
        <f>IF($BE$3="４週",BB84/4,IF($BE$3="暦月",(BB84/($BE$8/7)),""))</f>
        <v>0</v>
      </c>
      <c r="BE84" s="245"/>
      <c r="BF84" s="337"/>
      <c r="BG84" s="338"/>
      <c r="BH84" s="338"/>
      <c r="BI84" s="338"/>
      <c r="BJ84" s="339"/>
    </row>
    <row r="85" spans="2:62" ht="20.25" customHeight="1" x14ac:dyDescent="0.4">
      <c r="B85" s="226">
        <f>B83+1</f>
        <v>35</v>
      </c>
      <c r="C85" s="227"/>
      <c r="D85" s="228"/>
      <c r="E85" s="145"/>
      <c r="F85" s="146"/>
      <c r="G85" s="145"/>
      <c r="H85" s="146"/>
      <c r="I85" s="229"/>
      <c r="J85" s="230"/>
      <c r="K85" s="231"/>
      <c r="L85" s="232"/>
      <c r="M85" s="232"/>
      <c r="N85" s="228"/>
      <c r="O85" s="234"/>
      <c r="P85" s="235"/>
      <c r="Q85" s="235"/>
      <c r="R85" s="235"/>
      <c r="S85" s="236"/>
      <c r="T85" s="158" t="s">
        <v>18</v>
      </c>
      <c r="U85" s="104"/>
      <c r="V85" s="105"/>
      <c r="W85" s="91"/>
      <c r="X85" s="92"/>
      <c r="Y85" s="92"/>
      <c r="Z85" s="92"/>
      <c r="AA85" s="92"/>
      <c r="AB85" s="92"/>
      <c r="AC85" s="93"/>
      <c r="AD85" s="91"/>
      <c r="AE85" s="92"/>
      <c r="AF85" s="92"/>
      <c r="AG85" s="92"/>
      <c r="AH85" s="92"/>
      <c r="AI85" s="92"/>
      <c r="AJ85" s="93"/>
      <c r="AK85" s="91"/>
      <c r="AL85" s="92"/>
      <c r="AM85" s="92"/>
      <c r="AN85" s="92"/>
      <c r="AO85" s="92"/>
      <c r="AP85" s="92"/>
      <c r="AQ85" s="93"/>
      <c r="AR85" s="91"/>
      <c r="AS85" s="92"/>
      <c r="AT85" s="92"/>
      <c r="AU85" s="92"/>
      <c r="AV85" s="92"/>
      <c r="AW85" s="92"/>
      <c r="AX85" s="93"/>
      <c r="AY85" s="91"/>
      <c r="AZ85" s="92"/>
      <c r="BA85" s="94"/>
      <c r="BB85" s="237"/>
      <c r="BC85" s="238"/>
      <c r="BD85" s="239"/>
      <c r="BE85" s="240"/>
      <c r="BF85" s="241"/>
      <c r="BG85" s="242"/>
      <c r="BH85" s="242"/>
      <c r="BI85" s="242"/>
      <c r="BJ85" s="243"/>
    </row>
    <row r="86" spans="2:62" ht="20.25" customHeight="1" x14ac:dyDescent="0.4">
      <c r="B86" s="247"/>
      <c r="C86" s="248"/>
      <c r="D86" s="249"/>
      <c r="E86" s="170"/>
      <c r="F86" s="171">
        <f>C85</f>
        <v>0</v>
      </c>
      <c r="G86" s="170"/>
      <c r="H86" s="171">
        <f>I85</f>
        <v>0</v>
      </c>
      <c r="I86" s="250"/>
      <c r="J86" s="251"/>
      <c r="K86" s="252"/>
      <c r="L86" s="253"/>
      <c r="M86" s="253"/>
      <c r="N86" s="249"/>
      <c r="O86" s="234"/>
      <c r="P86" s="235"/>
      <c r="Q86" s="235"/>
      <c r="R86" s="235"/>
      <c r="S86" s="236"/>
      <c r="T86" s="159" t="s">
        <v>170</v>
      </c>
      <c r="U86" s="106"/>
      <c r="V86" s="160"/>
      <c r="W86" s="155" t="str">
        <f>IF(W85="","",VLOOKUP(W85,シフト記号表!$C$6:$L$47,10,FALSE))</f>
        <v/>
      </c>
      <c r="X86" s="156" t="str">
        <f>IF(X85="","",VLOOKUP(X85,シフト記号表!$C$6:$L$47,10,FALSE))</f>
        <v/>
      </c>
      <c r="Y86" s="156" t="str">
        <f>IF(Y85="","",VLOOKUP(Y85,シフト記号表!$C$6:$L$47,10,FALSE))</f>
        <v/>
      </c>
      <c r="Z86" s="156" t="str">
        <f>IF(Z85="","",VLOOKUP(Z85,シフト記号表!$C$6:$L$47,10,FALSE))</f>
        <v/>
      </c>
      <c r="AA86" s="156" t="str">
        <f>IF(AA85="","",VLOOKUP(AA85,シフト記号表!$C$6:$L$47,10,FALSE))</f>
        <v/>
      </c>
      <c r="AB86" s="156" t="str">
        <f>IF(AB85="","",VLOOKUP(AB85,シフト記号表!$C$6:$L$47,10,FALSE))</f>
        <v/>
      </c>
      <c r="AC86" s="157" t="str">
        <f>IF(AC85="","",VLOOKUP(AC85,シフト記号表!$C$6:$L$47,10,FALSE))</f>
        <v/>
      </c>
      <c r="AD86" s="155" t="str">
        <f>IF(AD85="","",VLOOKUP(AD85,シフト記号表!$C$6:$L$47,10,FALSE))</f>
        <v/>
      </c>
      <c r="AE86" s="156" t="str">
        <f>IF(AE85="","",VLOOKUP(AE85,シフト記号表!$C$6:$L$47,10,FALSE))</f>
        <v/>
      </c>
      <c r="AF86" s="156" t="str">
        <f>IF(AF85="","",VLOOKUP(AF85,シフト記号表!$C$6:$L$47,10,FALSE))</f>
        <v/>
      </c>
      <c r="AG86" s="156" t="str">
        <f>IF(AG85="","",VLOOKUP(AG85,シフト記号表!$C$6:$L$47,10,FALSE))</f>
        <v/>
      </c>
      <c r="AH86" s="156" t="str">
        <f>IF(AH85="","",VLOOKUP(AH85,シフト記号表!$C$6:$L$47,10,FALSE))</f>
        <v/>
      </c>
      <c r="AI86" s="156" t="str">
        <f>IF(AI85="","",VLOOKUP(AI85,シフト記号表!$C$6:$L$47,10,FALSE))</f>
        <v/>
      </c>
      <c r="AJ86" s="157" t="str">
        <f>IF(AJ85="","",VLOOKUP(AJ85,シフト記号表!$C$6:$L$47,10,FALSE))</f>
        <v/>
      </c>
      <c r="AK86" s="155" t="str">
        <f>IF(AK85="","",VLOOKUP(AK85,シフト記号表!$C$6:$L$47,10,FALSE))</f>
        <v/>
      </c>
      <c r="AL86" s="156" t="str">
        <f>IF(AL85="","",VLOOKUP(AL85,シフト記号表!$C$6:$L$47,10,FALSE))</f>
        <v/>
      </c>
      <c r="AM86" s="156" t="str">
        <f>IF(AM85="","",VLOOKUP(AM85,シフト記号表!$C$6:$L$47,10,FALSE))</f>
        <v/>
      </c>
      <c r="AN86" s="156" t="str">
        <f>IF(AN85="","",VLOOKUP(AN85,シフト記号表!$C$6:$L$47,10,FALSE))</f>
        <v/>
      </c>
      <c r="AO86" s="156" t="str">
        <f>IF(AO85="","",VLOOKUP(AO85,シフト記号表!$C$6:$L$47,10,FALSE))</f>
        <v/>
      </c>
      <c r="AP86" s="156" t="str">
        <f>IF(AP85="","",VLOOKUP(AP85,シフト記号表!$C$6:$L$47,10,FALSE))</f>
        <v/>
      </c>
      <c r="AQ86" s="157" t="str">
        <f>IF(AQ85="","",VLOOKUP(AQ85,シフト記号表!$C$6:$L$47,10,FALSE))</f>
        <v/>
      </c>
      <c r="AR86" s="155" t="str">
        <f>IF(AR85="","",VLOOKUP(AR85,シフト記号表!$C$6:$L$47,10,FALSE))</f>
        <v/>
      </c>
      <c r="AS86" s="156" t="str">
        <f>IF(AS85="","",VLOOKUP(AS85,シフト記号表!$C$6:$L$47,10,FALSE))</f>
        <v/>
      </c>
      <c r="AT86" s="156" t="str">
        <f>IF(AT85="","",VLOOKUP(AT85,シフト記号表!$C$6:$L$47,10,FALSE))</f>
        <v/>
      </c>
      <c r="AU86" s="156" t="str">
        <f>IF(AU85="","",VLOOKUP(AU85,シフト記号表!$C$6:$L$47,10,FALSE))</f>
        <v/>
      </c>
      <c r="AV86" s="156" t="str">
        <f>IF(AV85="","",VLOOKUP(AV85,シフト記号表!$C$6:$L$47,10,FALSE))</f>
        <v/>
      </c>
      <c r="AW86" s="156" t="str">
        <f>IF(AW85="","",VLOOKUP(AW85,シフト記号表!$C$6:$L$47,10,FALSE))</f>
        <v/>
      </c>
      <c r="AX86" s="157" t="str">
        <f>IF(AX85="","",VLOOKUP(AX85,シフト記号表!$C$6:$L$47,10,FALSE))</f>
        <v/>
      </c>
      <c r="AY86" s="155" t="str">
        <f>IF(AY85="","",VLOOKUP(AY85,シフト記号表!$C$6:$L$47,10,FALSE))</f>
        <v/>
      </c>
      <c r="AZ86" s="156" t="str">
        <f>IF(AZ85="","",VLOOKUP(AZ85,シフト記号表!$C$6:$L$47,10,FALSE))</f>
        <v/>
      </c>
      <c r="BA86" s="156" t="str">
        <f>IF(BA85="","",VLOOKUP(BA85,シフト記号表!$C$6:$L$47,10,FALSE))</f>
        <v/>
      </c>
      <c r="BB86" s="244">
        <f>IF($BE$3="４週",SUM(W86:AX86),IF($BE$3="暦月",SUM(W86:BA86),""))</f>
        <v>0</v>
      </c>
      <c r="BC86" s="245"/>
      <c r="BD86" s="246">
        <f>IF($BE$3="４週",BB86/4,IF($BE$3="暦月",(BB86/($BE$8/7)),""))</f>
        <v>0</v>
      </c>
      <c r="BE86" s="245"/>
      <c r="BF86" s="337"/>
      <c r="BG86" s="338"/>
      <c r="BH86" s="338"/>
      <c r="BI86" s="338"/>
      <c r="BJ86" s="339"/>
    </row>
    <row r="87" spans="2:62" ht="20.25" customHeight="1" x14ac:dyDescent="0.4">
      <c r="B87" s="226">
        <f>B85+1</f>
        <v>36</v>
      </c>
      <c r="C87" s="227"/>
      <c r="D87" s="228"/>
      <c r="E87" s="145"/>
      <c r="F87" s="146"/>
      <c r="G87" s="145"/>
      <c r="H87" s="146"/>
      <c r="I87" s="229"/>
      <c r="J87" s="230"/>
      <c r="K87" s="231"/>
      <c r="L87" s="232"/>
      <c r="M87" s="232"/>
      <c r="N87" s="228"/>
      <c r="O87" s="234"/>
      <c r="P87" s="235"/>
      <c r="Q87" s="235"/>
      <c r="R87" s="235"/>
      <c r="S87" s="236"/>
      <c r="T87" s="158" t="s">
        <v>18</v>
      </c>
      <c r="U87" s="104"/>
      <c r="V87" s="105"/>
      <c r="W87" s="91"/>
      <c r="X87" s="92"/>
      <c r="Y87" s="92"/>
      <c r="Z87" s="92"/>
      <c r="AA87" s="92"/>
      <c r="AB87" s="92"/>
      <c r="AC87" s="93"/>
      <c r="AD87" s="91"/>
      <c r="AE87" s="92"/>
      <c r="AF87" s="92"/>
      <c r="AG87" s="92"/>
      <c r="AH87" s="92"/>
      <c r="AI87" s="92"/>
      <c r="AJ87" s="93"/>
      <c r="AK87" s="91"/>
      <c r="AL87" s="92"/>
      <c r="AM87" s="92"/>
      <c r="AN87" s="92"/>
      <c r="AO87" s="92"/>
      <c r="AP87" s="92"/>
      <c r="AQ87" s="93"/>
      <c r="AR87" s="91"/>
      <c r="AS87" s="92"/>
      <c r="AT87" s="92"/>
      <c r="AU87" s="92"/>
      <c r="AV87" s="92"/>
      <c r="AW87" s="92"/>
      <c r="AX87" s="93"/>
      <c r="AY87" s="91"/>
      <c r="AZ87" s="92"/>
      <c r="BA87" s="94"/>
      <c r="BB87" s="237"/>
      <c r="BC87" s="238"/>
      <c r="BD87" s="239"/>
      <c r="BE87" s="240"/>
      <c r="BF87" s="241"/>
      <c r="BG87" s="242"/>
      <c r="BH87" s="242"/>
      <c r="BI87" s="242"/>
      <c r="BJ87" s="243"/>
    </row>
    <row r="88" spans="2:62" ht="20.25" customHeight="1" x14ac:dyDescent="0.4">
      <c r="B88" s="247"/>
      <c r="C88" s="248"/>
      <c r="D88" s="249"/>
      <c r="E88" s="170"/>
      <c r="F88" s="171">
        <f>C87</f>
        <v>0</v>
      </c>
      <c r="G88" s="170"/>
      <c r="H88" s="171">
        <f>I87</f>
        <v>0</v>
      </c>
      <c r="I88" s="250"/>
      <c r="J88" s="251"/>
      <c r="K88" s="252"/>
      <c r="L88" s="253"/>
      <c r="M88" s="253"/>
      <c r="N88" s="249"/>
      <c r="O88" s="234"/>
      <c r="P88" s="235"/>
      <c r="Q88" s="235"/>
      <c r="R88" s="235"/>
      <c r="S88" s="236"/>
      <c r="T88" s="159" t="s">
        <v>170</v>
      </c>
      <c r="U88" s="106"/>
      <c r="V88" s="160"/>
      <c r="W88" s="155" t="str">
        <f>IF(W87="","",VLOOKUP(W87,シフト記号表!$C$6:$L$47,10,FALSE))</f>
        <v/>
      </c>
      <c r="X88" s="156" t="str">
        <f>IF(X87="","",VLOOKUP(X87,シフト記号表!$C$6:$L$47,10,FALSE))</f>
        <v/>
      </c>
      <c r="Y88" s="156" t="str">
        <f>IF(Y87="","",VLOOKUP(Y87,シフト記号表!$C$6:$L$47,10,FALSE))</f>
        <v/>
      </c>
      <c r="Z88" s="156" t="str">
        <f>IF(Z87="","",VLOOKUP(Z87,シフト記号表!$C$6:$L$47,10,FALSE))</f>
        <v/>
      </c>
      <c r="AA88" s="156" t="str">
        <f>IF(AA87="","",VLOOKUP(AA87,シフト記号表!$C$6:$L$47,10,FALSE))</f>
        <v/>
      </c>
      <c r="AB88" s="156" t="str">
        <f>IF(AB87="","",VLOOKUP(AB87,シフト記号表!$C$6:$L$47,10,FALSE))</f>
        <v/>
      </c>
      <c r="AC88" s="157" t="str">
        <f>IF(AC87="","",VLOOKUP(AC87,シフト記号表!$C$6:$L$47,10,FALSE))</f>
        <v/>
      </c>
      <c r="AD88" s="155" t="str">
        <f>IF(AD87="","",VLOOKUP(AD87,シフト記号表!$C$6:$L$47,10,FALSE))</f>
        <v/>
      </c>
      <c r="AE88" s="156" t="str">
        <f>IF(AE87="","",VLOOKUP(AE87,シフト記号表!$C$6:$L$47,10,FALSE))</f>
        <v/>
      </c>
      <c r="AF88" s="156" t="str">
        <f>IF(AF87="","",VLOOKUP(AF87,シフト記号表!$C$6:$L$47,10,FALSE))</f>
        <v/>
      </c>
      <c r="AG88" s="156" t="str">
        <f>IF(AG87="","",VLOOKUP(AG87,シフト記号表!$C$6:$L$47,10,FALSE))</f>
        <v/>
      </c>
      <c r="AH88" s="156" t="str">
        <f>IF(AH87="","",VLOOKUP(AH87,シフト記号表!$C$6:$L$47,10,FALSE))</f>
        <v/>
      </c>
      <c r="AI88" s="156" t="str">
        <f>IF(AI87="","",VLOOKUP(AI87,シフト記号表!$C$6:$L$47,10,FALSE))</f>
        <v/>
      </c>
      <c r="AJ88" s="157" t="str">
        <f>IF(AJ87="","",VLOOKUP(AJ87,シフト記号表!$C$6:$L$47,10,FALSE))</f>
        <v/>
      </c>
      <c r="AK88" s="155" t="str">
        <f>IF(AK87="","",VLOOKUP(AK87,シフト記号表!$C$6:$L$47,10,FALSE))</f>
        <v/>
      </c>
      <c r="AL88" s="156" t="str">
        <f>IF(AL87="","",VLOOKUP(AL87,シフト記号表!$C$6:$L$47,10,FALSE))</f>
        <v/>
      </c>
      <c r="AM88" s="156" t="str">
        <f>IF(AM87="","",VLOOKUP(AM87,シフト記号表!$C$6:$L$47,10,FALSE))</f>
        <v/>
      </c>
      <c r="AN88" s="156" t="str">
        <f>IF(AN87="","",VLOOKUP(AN87,シフト記号表!$C$6:$L$47,10,FALSE))</f>
        <v/>
      </c>
      <c r="AO88" s="156" t="str">
        <f>IF(AO87="","",VLOOKUP(AO87,シフト記号表!$C$6:$L$47,10,FALSE))</f>
        <v/>
      </c>
      <c r="AP88" s="156" t="str">
        <f>IF(AP87="","",VLOOKUP(AP87,シフト記号表!$C$6:$L$47,10,FALSE))</f>
        <v/>
      </c>
      <c r="AQ88" s="157" t="str">
        <f>IF(AQ87="","",VLOOKUP(AQ87,シフト記号表!$C$6:$L$47,10,FALSE))</f>
        <v/>
      </c>
      <c r="AR88" s="155" t="str">
        <f>IF(AR87="","",VLOOKUP(AR87,シフト記号表!$C$6:$L$47,10,FALSE))</f>
        <v/>
      </c>
      <c r="AS88" s="156" t="str">
        <f>IF(AS87="","",VLOOKUP(AS87,シフト記号表!$C$6:$L$47,10,FALSE))</f>
        <v/>
      </c>
      <c r="AT88" s="156" t="str">
        <f>IF(AT87="","",VLOOKUP(AT87,シフト記号表!$C$6:$L$47,10,FALSE))</f>
        <v/>
      </c>
      <c r="AU88" s="156" t="str">
        <f>IF(AU87="","",VLOOKUP(AU87,シフト記号表!$C$6:$L$47,10,FALSE))</f>
        <v/>
      </c>
      <c r="AV88" s="156" t="str">
        <f>IF(AV87="","",VLOOKUP(AV87,シフト記号表!$C$6:$L$47,10,FALSE))</f>
        <v/>
      </c>
      <c r="AW88" s="156" t="str">
        <f>IF(AW87="","",VLOOKUP(AW87,シフト記号表!$C$6:$L$47,10,FALSE))</f>
        <v/>
      </c>
      <c r="AX88" s="157" t="str">
        <f>IF(AX87="","",VLOOKUP(AX87,シフト記号表!$C$6:$L$47,10,FALSE))</f>
        <v/>
      </c>
      <c r="AY88" s="155" t="str">
        <f>IF(AY87="","",VLOOKUP(AY87,シフト記号表!$C$6:$L$47,10,FALSE))</f>
        <v/>
      </c>
      <c r="AZ88" s="156" t="str">
        <f>IF(AZ87="","",VLOOKUP(AZ87,シフト記号表!$C$6:$L$47,10,FALSE))</f>
        <v/>
      </c>
      <c r="BA88" s="156" t="str">
        <f>IF(BA87="","",VLOOKUP(BA87,シフト記号表!$C$6:$L$47,10,FALSE))</f>
        <v/>
      </c>
      <c r="BB88" s="244">
        <f>IF($BE$3="４週",SUM(W88:AX88),IF($BE$3="暦月",SUM(W88:BA88),""))</f>
        <v>0</v>
      </c>
      <c r="BC88" s="245"/>
      <c r="BD88" s="246">
        <f>IF($BE$3="４週",BB88/4,IF($BE$3="暦月",(BB88/($BE$8/7)),""))</f>
        <v>0</v>
      </c>
      <c r="BE88" s="245"/>
      <c r="BF88" s="337"/>
      <c r="BG88" s="338"/>
      <c r="BH88" s="338"/>
      <c r="BI88" s="338"/>
      <c r="BJ88" s="339"/>
    </row>
    <row r="89" spans="2:62" ht="20.25" customHeight="1" x14ac:dyDescent="0.4">
      <c r="B89" s="226">
        <f>B87+1</f>
        <v>37</v>
      </c>
      <c r="C89" s="227"/>
      <c r="D89" s="228"/>
      <c r="E89" s="145"/>
      <c r="F89" s="146"/>
      <c r="G89" s="145"/>
      <c r="H89" s="146"/>
      <c r="I89" s="229"/>
      <c r="J89" s="230"/>
      <c r="K89" s="231"/>
      <c r="L89" s="232"/>
      <c r="M89" s="232"/>
      <c r="N89" s="228"/>
      <c r="O89" s="234"/>
      <c r="P89" s="235"/>
      <c r="Q89" s="235"/>
      <c r="R89" s="235"/>
      <c r="S89" s="236"/>
      <c r="T89" s="158" t="s">
        <v>18</v>
      </c>
      <c r="U89" s="104"/>
      <c r="V89" s="105"/>
      <c r="W89" s="91"/>
      <c r="X89" s="92"/>
      <c r="Y89" s="92"/>
      <c r="Z89" s="92"/>
      <c r="AA89" s="92"/>
      <c r="AB89" s="92"/>
      <c r="AC89" s="93"/>
      <c r="AD89" s="91"/>
      <c r="AE89" s="92"/>
      <c r="AF89" s="92"/>
      <c r="AG89" s="92"/>
      <c r="AH89" s="92"/>
      <c r="AI89" s="92"/>
      <c r="AJ89" s="93"/>
      <c r="AK89" s="91"/>
      <c r="AL89" s="92"/>
      <c r="AM89" s="92"/>
      <c r="AN89" s="92"/>
      <c r="AO89" s="92"/>
      <c r="AP89" s="92"/>
      <c r="AQ89" s="93"/>
      <c r="AR89" s="91"/>
      <c r="AS89" s="92"/>
      <c r="AT89" s="92"/>
      <c r="AU89" s="92"/>
      <c r="AV89" s="92"/>
      <c r="AW89" s="92"/>
      <c r="AX89" s="93"/>
      <c r="AY89" s="91"/>
      <c r="AZ89" s="92"/>
      <c r="BA89" s="94"/>
      <c r="BB89" s="237"/>
      <c r="BC89" s="238"/>
      <c r="BD89" s="239"/>
      <c r="BE89" s="240"/>
      <c r="BF89" s="241"/>
      <c r="BG89" s="242"/>
      <c r="BH89" s="242"/>
      <c r="BI89" s="242"/>
      <c r="BJ89" s="243"/>
    </row>
    <row r="90" spans="2:62" ht="20.25" customHeight="1" x14ac:dyDescent="0.4">
      <c r="B90" s="247"/>
      <c r="C90" s="248"/>
      <c r="D90" s="249"/>
      <c r="E90" s="170"/>
      <c r="F90" s="171">
        <f>C89</f>
        <v>0</v>
      </c>
      <c r="G90" s="170"/>
      <c r="H90" s="171">
        <f>I89</f>
        <v>0</v>
      </c>
      <c r="I90" s="250"/>
      <c r="J90" s="251"/>
      <c r="K90" s="252"/>
      <c r="L90" s="253"/>
      <c r="M90" s="253"/>
      <c r="N90" s="249"/>
      <c r="O90" s="234"/>
      <c r="P90" s="235"/>
      <c r="Q90" s="235"/>
      <c r="R90" s="235"/>
      <c r="S90" s="236"/>
      <c r="T90" s="159" t="s">
        <v>170</v>
      </c>
      <c r="U90" s="106"/>
      <c r="V90" s="160"/>
      <c r="W90" s="155" t="str">
        <f>IF(W89="","",VLOOKUP(W89,シフト記号表!$C$6:$L$47,10,FALSE))</f>
        <v/>
      </c>
      <c r="X90" s="156" t="str">
        <f>IF(X89="","",VLOOKUP(X89,シフト記号表!$C$6:$L$47,10,FALSE))</f>
        <v/>
      </c>
      <c r="Y90" s="156" t="str">
        <f>IF(Y89="","",VLOOKUP(Y89,シフト記号表!$C$6:$L$47,10,FALSE))</f>
        <v/>
      </c>
      <c r="Z90" s="156" t="str">
        <f>IF(Z89="","",VLOOKUP(Z89,シフト記号表!$C$6:$L$47,10,FALSE))</f>
        <v/>
      </c>
      <c r="AA90" s="156" t="str">
        <f>IF(AA89="","",VLOOKUP(AA89,シフト記号表!$C$6:$L$47,10,FALSE))</f>
        <v/>
      </c>
      <c r="AB90" s="156" t="str">
        <f>IF(AB89="","",VLOOKUP(AB89,シフト記号表!$C$6:$L$47,10,FALSE))</f>
        <v/>
      </c>
      <c r="AC90" s="157" t="str">
        <f>IF(AC89="","",VLOOKUP(AC89,シフト記号表!$C$6:$L$47,10,FALSE))</f>
        <v/>
      </c>
      <c r="AD90" s="155" t="str">
        <f>IF(AD89="","",VLOOKUP(AD89,シフト記号表!$C$6:$L$47,10,FALSE))</f>
        <v/>
      </c>
      <c r="AE90" s="156" t="str">
        <f>IF(AE89="","",VLOOKUP(AE89,シフト記号表!$C$6:$L$47,10,FALSE))</f>
        <v/>
      </c>
      <c r="AF90" s="156" t="str">
        <f>IF(AF89="","",VLOOKUP(AF89,シフト記号表!$C$6:$L$47,10,FALSE))</f>
        <v/>
      </c>
      <c r="AG90" s="156" t="str">
        <f>IF(AG89="","",VLOOKUP(AG89,シフト記号表!$C$6:$L$47,10,FALSE))</f>
        <v/>
      </c>
      <c r="AH90" s="156" t="str">
        <f>IF(AH89="","",VLOOKUP(AH89,シフト記号表!$C$6:$L$47,10,FALSE))</f>
        <v/>
      </c>
      <c r="AI90" s="156" t="str">
        <f>IF(AI89="","",VLOOKUP(AI89,シフト記号表!$C$6:$L$47,10,FALSE))</f>
        <v/>
      </c>
      <c r="AJ90" s="157" t="str">
        <f>IF(AJ89="","",VLOOKUP(AJ89,シフト記号表!$C$6:$L$47,10,FALSE))</f>
        <v/>
      </c>
      <c r="AK90" s="155" t="str">
        <f>IF(AK89="","",VLOOKUP(AK89,シフト記号表!$C$6:$L$47,10,FALSE))</f>
        <v/>
      </c>
      <c r="AL90" s="156" t="str">
        <f>IF(AL89="","",VLOOKUP(AL89,シフト記号表!$C$6:$L$47,10,FALSE))</f>
        <v/>
      </c>
      <c r="AM90" s="156" t="str">
        <f>IF(AM89="","",VLOOKUP(AM89,シフト記号表!$C$6:$L$47,10,FALSE))</f>
        <v/>
      </c>
      <c r="AN90" s="156" t="str">
        <f>IF(AN89="","",VLOOKUP(AN89,シフト記号表!$C$6:$L$47,10,FALSE))</f>
        <v/>
      </c>
      <c r="AO90" s="156" t="str">
        <f>IF(AO89="","",VLOOKUP(AO89,シフト記号表!$C$6:$L$47,10,FALSE))</f>
        <v/>
      </c>
      <c r="AP90" s="156" t="str">
        <f>IF(AP89="","",VLOOKUP(AP89,シフト記号表!$C$6:$L$47,10,FALSE))</f>
        <v/>
      </c>
      <c r="AQ90" s="157" t="str">
        <f>IF(AQ89="","",VLOOKUP(AQ89,シフト記号表!$C$6:$L$47,10,FALSE))</f>
        <v/>
      </c>
      <c r="AR90" s="155" t="str">
        <f>IF(AR89="","",VLOOKUP(AR89,シフト記号表!$C$6:$L$47,10,FALSE))</f>
        <v/>
      </c>
      <c r="AS90" s="156" t="str">
        <f>IF(AS89="","",VLOOKUP(AS89,シフト記号表!$C$6:$L$47,10,FALSE))</f>
        <v/>
      </c>
      <c r="AT90" s="156" t="str">
        <f>IF(AT89="","",VLOOKUP(AT89,シフト記号表!$C$6:$L$47,10,FALSE))</f>
        <v/>
      </c>
      <c r="AU90" s="156" t="str">
        <f>IF(AU89="","",VLOOKUP(AU89,シフト記号表!$C$6:$L$47,10,FALSE))</f>
        <v/>
      </c>
      <c r="AV90" s="156" t="str">
        <f>IF(AV89="","",VLOOKUP(AV89,シフト記号表!$C$6:$L$47,10,FALSE))</f>
        <v/>
      </c>
      <c r="AW90" s="156" t="str">
        <f>IF(AW89="","",VLOOKUP(AW89,シフト記号表!$C$6:$L$47,10,FALSE))</f>
        <v/>
      </c>
      <c r="AX90" s="157" t="str">
        <f>IF(AX89="","",VLOOKUP(AX89,シフト記号表!$C$6:$L$47,10,FALSE))</f>
        <v/>
      </c>
      <c r="AY90" s="155" t="str">
        <f>IF(AY89="","",VLOOKUP(AY89,シフト記号表!$C$6:$L$47,10,FALSE))</f>
        <v/>
      </c>
      <c r="AZ90" s="156" t="str">
        <f>IF(AZ89="","",VLOOKUP(AZ89,シフト記号表!$C$6:$L$47,10,FALSE))</f>
        <v/>
      </c>
      <c r="BA90" s="156" t="str">
        <f>IF(BA89="","",VLOOKUP(BA89,シフト記号表!$C$6:$L$47,10,FALSE))</f>
        <v/>
      </c>
      <c r="BB90" s="244">
        <f>IF($BE$3="４週",SUM(W90:AX90),IF($BE$3="暦月",SUM(W90:BA90),""))</f>
        <v>0</v>
      </c>
      <c r="BC90" s="245"/>
      <c r="BD90" s="246">
        <f>IF($BE$3="４週",BB90/4,IF($BE$3="暦月",(BB90/($BE$8/7)),""))</f>
        <v>0</v>
      </c>
      <c r="BE90" s="245"/>
      <c r="BF90" s="337"/>
      <c r="BG90" s="338"/>
      <c r="BH90" s="338"/>
      <c r="BI90" s="338"/>
      <c r="BJ90" s="339"/>
    </row>
    <row r="91" spans="2:62" ht="20.25" customHeight="1" x14ac:dyDescent="0.4">
      <c r="B91" s="226">
        <f>B89+1</f>
        <v>38</v>
      </c>
      <c r="C91" s="227"/>
      <c r="D91" s="228"/>
      <c r="E91" s="145"/>
      <c r="F91" s="146"/>
      <c r="G91" s="145"/>
      <c r="H91" s="146"/>
      <c r="I91" s="229"/>
      <c r="J91" s="230"/>
      <c r="K91" s="231"/>
      <c r="L91" s="232"/>
      <c r="M91" s="232"/>
      <c r="N91" s="228"/>
      <c r="O91" s="234"/>
      <c r="P91" s="235"/>
      <c r="Q91" s="235"/>
      <c r="R91" s="235"/>
      <c r="S91" s="236"/>
      <c r="T91" s="158" t="s">
        <v>18</v>
      </c>
      <c r="U91" s="104"/>
      <c r="V91" s="105"/>
      <c r="W91" s="91"/>
      <c r="X91" s="92"/>
      <c r="Y91" s="92"/>
      <c r="Z91" s="92"/>
      <c r="AA91" s="92"/>
      <c r="AB91" s="92"/>
      <c r="AC91" s="93"/>
      <c r="AD91" s="91"/>
      <c r="AE91" s="92"/>
      <c r="AF91" s="92"/>
      <c r="AG91" s="92"/>
      <c r="AH91" s="92"/>
      <c r="AI91" s="92"/>
      <c r="AJ91" s="93"/>
      <c r="AK91" s="91"/>
      <c r="AL91" s="92"/>
      <c r="AM91" s="92"/>
      <c r="AN91" s="92"/>
      <c r="AO91" s="92"/>
      <c r="AP91" s="92"/>
      <c r="AQ91" s="93"/>
      <c r="AR91" s="91"/>
      <c r="AS91" s="92"/>
      <c r="AT91" s="92"/>
      <c r="AU91" s="92"/>
      <c r="AV91" s="92"/>
      <c r="AW91" s="92"/>
      <c r="AX91" s="93"/>
      <c r="AY91" s="91"/>
      <c r="AZ91" s="92"/>
      <c r="BA91" s="94"/>
      <c r="BB91" s="237"/>
      <c r="BC91" s="238"/>
      <c r="BD91" s="239"/>
      <c r="BE91" s="240"/>
      <c r="BF91" s="241"/>
      <c r="BG91" s="242"/>
      <c r="BH91" s="242"/>
      <c r="BI91" s="242"/>
      <c r="BJ91" s="243"/>
    </row>
    <row r="92" spans="2:62" ht="20.25" customHeight="1" x14ac:dyDescent="0.4">
      <c r="B92" s="247"/>
      <c r="C92" s="248"/>
      <c r="D92" s="249"/>
      <c r="E92" s="170"/>
      <c r="F92" s="171">
        <f>C91</f>
        <v>0</v>
      </c>
      <c r="G92" s="170"/>
      <c r="H92" s="171">
        <f>I91</f>
        <v>0</v>
      </c>
      <c r="I92" s="250"/>
      <c r="J92" s="251"/>
      <c r="K92" s="252"/>
      <c r="L92" s="253"/>
      <c r="M92" s="253"/>
      <c r="N92" s="249"/>
      <c r="O92" s="234"/>
      <c r="P92" s="235"/>
      <c r="Q92" s="235"/>
      <c r="R92" s="235"/>
      <c r="S92" s="236"/>
      <c r="T92" s="159" t="s">
        <v>170</v>
      </c>
      <c r="U92" s="106"/>
      <c r="V92" s="160"/>
      <c r="W92" s="155" t="str">
        <f>IF(W91="","",VLOOKUP(W91,シフト記号表!$C$6:$L$47,10,FALSE))</f>
        <v/>
      </c>
      <c r="X92" s="156" t="str">
        <f>IF(X91="","",VLOOKUP(X91,シフト記号表!$C$6:$L$47,10,FALSE))</f>
        <v/>
      </c>
      <c r="Y92" s="156" t="str">
        <f>IF(Y91="","",VLOOKUP(Y91,シフト記号表!$C$6:$L$47,10,FALSE))</f>
        <v/>
      </c>
      <c r="Z92" s="156" t="str">
        <f>IF(Z91="","",VLOOKUP(Z91,シフト記号表!$C$6:$L$47,10,FALSE))</f>
        <v/>
      </c>
      <c r="AA92" s="156" t="str">
        <f>IF(AA91="","",VLOOKUP(AA91,シフト記号表!$C$6:$L$47,10,FALSE))</f>
        <v/>
      </c>
      <c r="AB92" s="156" t="str">
        <f>IF(AB91="","",VLOOKUP(AB91,シフト記号表!$C$6:$L$47,10,FALSE))</f>
        <v/>
      </c>
      <c r="AC92" s="157" t="str">
        <f>IF(AC91="","",VLOOKUP(AC91,シフト記号表!$C$6:$L$47,10,FALSE))</f>
        <v/>
      </c>
      <c r="AD92" s="155" t="str">
        <f>IF(AD91="","",VLOOKUP(AD91,シフト記号表!$C$6:$L$47,10,FALSE))</f>
        <v/>
      </c>
      <c r="AE92" s="156" t="str">
        <f>IF(AE91="","",VLOOKUP(AE91,シフト記号表!$C$6:$L$47,10,FALSE))</f>
        <v/>
      </c>
      <c r="AF92" s="156" t="str">
        <f>IF(AF91="","",VLOOKUP(AF91,シフト記号表!$C$6:$L$47,10,FALSE))</f>
        <v/>
      </c>
      <c r="AG92" s="156" t="str">
        <f>IF(AG91="","",VLOOKUP(AG91,シフト記号表!$C$6:$L$47,10,FALSE))</f>
        <v/>
      </c>
      <c r="AH92" s="156" t="str">
        <f>IF(AH91="","",VLOOKUP(AH91,シフト記号表!$C$6:$L$47,10,FALSE))</f>
        <v/>
      </c>
      <c r="AI92" s="156" t="str">
        <f>IF(AI91="","",VLOOKUP(AI91,シフト記号表!$C$6:$L$47,10,FALSE))</f>
        <v/>
      </c>
      <c r="AJ92" s="157" t="str">
        <f>IF(AJ91="","",VLOOKUP(AJ91,シフト記号表!$C$6:$L$47,10,FALSE))</f>
        <v/>
      </c>
      <c r="AK92" s="155" t="str">
        <f>IF(AK91="","",VLOOKUP(AK91,シフト記号表!$C$6:$L$47,10,FALSE))</f>
        <v/>
      </c>
      <c r="AL92" s="156" t="str">
        <f>IF(AL91="","",VLOOKUP(AL91,シフト記号表!$C$6:$L$47,10,FALSE))</f>
        <v/>
      </c>
      <c r="AM92" s="156" t="str">
        <f>IF(AM91="","",VLOOKUP(AM91,シフト記号表!$C$6:$L$47,10,FALSE))</f>
        <v/>
      </c>
      <c r="AN92" s="156" t="str">
        <f>IF(AN91="","",VLOOKUP(AN91,シフト記号表!$C$6:$L$47,10,FALSE))</f>
        <v/>
      </c>
      <c r="AO92" s="156" t="str">
        <f>IF(AO91="","",VLOOKUP(AO91,シフト記号表!$C$6:$L$47,10,FALSE))</f>
        <v/>
      </c>
      <c r="AP92" s="156" t="str">
        <f>IF(AP91="","",VLOOKUP(AP91,シフト記号表!$C$6:$L$47,10,FALSE))</f>
        <v/>
      </c>
      <c r="AQ92" s="157" t="str">
        <f>IF(AQ91="","",VLOOKUP(AQ91,シフト記号表!$C$6:$L$47,10,FALSE))</f>
        <v/>
      </c>
      <c r="AR92" s="155" t="str">
        <f>IF(AR91="","",VLOOKUP(AR91,シフト記号表!$C$6:$L$47,10,FALSE))</f>
        <v/>
      </c>
      <c r="AS92" s="156" t="str">
        <f>IF(AS91="","",VLOOKUP(AS91,シフト記号表!$C$6:$L$47,10,FALSE))</f>
        <v/>
      </c>
      <c r="AT92" s="156" t="str">
        <f>IF(AT91="","",VLOOKUP(AT91,シフト記号表!$C$6:$L$47,10,FALSE))</f>
        <v/>
      </c>
      <c r="AU92" s="156" t="str">
        <f>IF(AU91="","",VLOOKUP(AU91,シフト記号表!$C$6:$L$47,10,FALSE))</f>
        <v/>
      </c>
      <c r="AV92" s="156" t="str">
        <f>IF(AV91="","",VLOOKUP(AV91,シフト記号表!$C$6:$L$47,10,FALSE))</f>
        <v/>
      </c>
      <c r="AW92" s="156" t="str">
        <f>IF(AW91="","",VLOOKUP(AW91,シフト記号表!$C$6:$L$47,10,FALSE))</f>
        <v/>
      </c>
      <c r="AX92" s="157" t="str">
        <f>IF(AX91="","",VLOOKUP(AX91,シフト記号表!$C$6:$L$47,10,FALSE))</f>
        <v/>
      </c>
      <c r="AY92" s="155" t="str">
        <f>IF(AY91="","",VLOOKUP(AY91,シフト記号表!$C$6:$L$47,10,FALSE))</f>
        <v/>
      </c>
      <c r="AZ92" s="156" t="str">
        <f>IF(AZ91="","",VLOOKUP(AZ91,シフト記号表!$C$6:$L$47,10,FALSE))</f>
        <v/>
      </c>
      <c r="BA92" s="156" t="str">
        <f>IF(BA91="","",VLOOKUP(BA91,シフト記号表!$C$6:$L$47,10,FALSE))</f>
        <v/>
      </c>
      <c r="BB92" s="244">
        <f>IF($BE$3="４週",SUM(W92:AX92),IF($BE$3="暦月",SUM(W92:BA92),""))</f>
        <v>0</v>
      </c>
      <c r="BC92" s="245"/>
      <c r="BD92" s="246">
        <f>IF($BE$3="４週",BB92/4,IF($BE$3="暦月",(BB92/($BE$8/7)),""))</f>
        <v>0</v>
      </c>
      <c r="BE92" s="245"/>
      <c r="BF92" s="337"/>
      <c r="BG92" s="338"/>
      <c r="BH92" s="338"/>
      <c r="BI92" s="338"/>
      <c r="BJ92" s="339"/>
    </row>
    <row r="93" spans="2:62" ht="20.25" customHeight="1" x14ac:dyDescent="0.4">
      <c r="B93" s="226">
        <f>B91+1</f>
        <v>39</v>
      </c>
      <c r="C93" s="227"/>
      <c r="D93" s="228"/>
      <c r="E93" s="145"/>
      <c r="F93" s="146"/>
      <c r="G93" s="145"/>
      <c r="H93" s="146"/>
      <c r="I93" s="229"/>
      <c r="J93" s="230"/>
      <c r="K93" s="231"/>
      <c r="L93" s="232"/>
      <c r="M93" s="232"/>
      <c r="N93" s="228"/>
      <c r="O93" s="234"/>
      <c r="P93" s="235"/>
      <c r="Q93" s="235"/>
      <c r="R93" s="235"/>
      <c r="S93" s="236"/>
      <c r="T93" s="158" t="s">
        <v>18</v>
      </c>
      <c r="U93" s="104"/>
      <c r="V93" s="105"/>
      <c r="W93" s="91"/>
      <c r="X93" s="92"/>
      <c r="Y93" s="92"/>
      <c r="Z93" s="92"/>
      <c r="AA93" s="92"/>
      <c r="AB93" s="92"/>
      <c r="AC93" s="93"/>
      <c r="AD93" s="91"/>
      <c r="AE93" s="92"/>
      <c r="AF93" s="92"/>
      <c r="AG93" s="92"/>
      <c r="AH93" s="92"/>
      <c r="AI93" s="92"/>
      <c r="AJ93" s="93"/>
      <c r="AK93" s="91"/>
      <c r="AL93" s="92"/>
      <c r="AM93" s="92"/>
      <c r="AN93" s="92"/>
      <c r="AO93" s="92"/>
      <c r="AP93" s="92"/>
      <c r="AQ93" s="93"/>
      <c r="AR93" s="91"/>
      <c r="AS93" s="92"/>
      <c r="AT93" s="92"/>
      <c r="AU93" s="92"/>
      <c r="AV93" s="92"/>
      <c r="AW93" s="92"/>
      <c r="AX93" s="93"/>
      <c r="AY93" s="91"/>
      <c r="AZ93" s="92"/>
      <c r="BA93" s="94"/>
      <c r="BB93" s="237"/>
      <c r="BC93" s="238"/>
      <c r="BD93" s="239"/>
      <c r="BE93" s="240"/>
      <c r="BF93" s="241"/>
      <c r="BG93" s="242"/>
      <c r="BH93" s="242"/>
      <c r="BI93" s="242"/>
      <c r="BJ93" s="243"/>
    </row>
    <row r="94" spans="2:62" ht="20.25" customHeight="1" x14ac:dyDescent="0.4">
      <c r="B94" s="247"/>
      <c r="C94" s="248"/>
      <c r="D94" s="249"/>
      <c r="E94" s="170"/>
      <c r="F94" s="171">
        <f>C93</f>
        <v>0</v>
      </c>
      <c r="G94" s="170"/>
      <c r="H94" s="171">
        <f>I93</f>
        <v>0</v>
      </c>
      <c r="I94" s="250"/>
      <c r="J94" s="251"/>
      <c r="K94" s="252"/>
      <c r="L94" s="253"/>
      <c r="M94" s="253"/>
      <c r="N94" s="249"/>
      <c r="O94" s="234"/>
      <c r="P94" s="235"/>
      <c r="Q94" s="235"/>
      <c r="R94" s="235"/>
      <c r="S94" s="236"/>
      <c r="T94" s="159" t="s">
        <v>170</v>
      </c>
      <c r="U94" s="106"/>
      <c r="V94" s="160"/>
      <c r="W94" s="155" t="str">
        <f>IF(W93="","",VLOOKUP(W93,シフト記号表!$C$6:$L$47,10,FALSE))</f>
        <v/>
      </c>
      <c r="X94" s="156" t="str">
        <f>IF(X93="","",VLOOKUP(X93,シフト記号表!$C$6:$L$47,10,FALSE))</f>
        <v/>
      </c>
      <c r="Y94" s="156" t="str">
        <f>IF(Y93="","",VLOOKUP(Y93,シフト記号表!$C$6:$L$47,10,FALSE))</f>
        <v/>
      </c>
      <c r="Z94" s="156" t="str">
        <f>IF(Z93="","",VLOOKUP(Z93,シフト記号表!$C$6:$L$47,10,FALSE))</f>
        <v/>
      </c>
      <c r="AA94" s="156" t="str">
        <f>IF(AA93="","",VLOOKUP(AA93,シフト記号表!$C$6:$L$47,10,FALSE))</f>
        <v/>
      </c>
      <c r="AB94" s="156" t="str">
        <f>IF(AB93="","",VLOOKUP(AB93,シフト記号表!$C$6:$L$47,10,FALSE))</f>
        <v/>
      </c>
      <c r="AC94" s="157" t="str">
        <f>IF(AC93="","",VLOOKUP(AC93,シフト記号表!$C$6:$L$47,10,FALSE))</f>
        <v/>
      </c>
      <c r="AD94" s="155" t="str">
        <f>IF(AD93="","",VLOOKUP(AD93,シフト記号表!$C$6:$L$47,10,FALSE))</f>
        <v/>
      </c>
      <c r="AE94" s="156" t="str">
        <f>IF(AE93="","",VLOOKUP(AE93,シフト記号表!$C$6:$L$47,10,FALSE))</f>
        <v/>
      </c>
      <c r="AF94" s="156" t="str">
        <f>IF(AF93="","",VLOOKUP(AF93,シフト記号表!$C$6:$L$47,10,FALSE))</f>
        <v/>
      </c>
      <c r="AG94" s="156" t="str">
        <f>IF(AG93="","",VLOOKUP(AG93,シフト記号表!$C$6:$L$47,10,FALSE))</f>
        <v/>
      </c>
      <c r="AH94" s="156" t="str">
        <f>IF(AH93="","",VLOOKUP(AH93,シフト記号表!$C$6:$L$47,10,FALSE))</f>
        <v/>
      </c>
      <c r="AI94" s="156" t="str">
        <f>IF(AI93="","",VLOOKUP(AI93,シフト記号表!$C$6:$L$47,10,FALSE))</f>
        <v/>
      </c>
      <c r="AJ94" s="157" t="str">
        <f>IF(AJ93="","",VLOOKUP(AJ93,シフト記号表!$C$6:$L$47,10,FALSE))</f>
        <v/>
      </c>
      <c r="AK94" s="155" t="str">
        <f>IF(AK93="","",VLOOKUP(AK93,シフト記号表!$C$6:$L$47,10,FALSE))</f>
        <v/>
      </c>
      <c r="AL94" s="156" t="str">
        <f>IF(AL93="","",VLOOKUP(AL93,シフト記号表!$C$6:$L$47,10,FALSE))</f>
        <v/>
      </c>
      <c r="AM94" s="156" t="str">
        <f>IF(AM93="","",VLOOKUP(AM93,シフト記号表!$C$6:$L$47,10,FALSE))</f>
        <v/>
      </c>
      <c r="AN94" s="156" t="str">
        <f>IF(AN93="","",VLOOKUP(AN93,シフト記号表!$C$6:$L$47,10,FALSE))</f>
        <v/>
      </c>
      <c r="AO94" s="156" t="str">
        <f>IF(AO93="","",VLOOKUP(AO93,シフト記号表!$C$6:$L$47,10,FALSE))</f>
        <v/>
      </c>
      <c r="AP94" s="156" t="str">
        <f>IF(AP93="","",VLOOKUP(AP93,シフト記号表!$C$6:$L$47,10,FALSE))</f>
        <v/>
      </c>
      <c r="AQ94" s="157" t="str">
        <f>IF(AQ93="","",VLOOKUP(AQ93,シフト記号表!$C$6:$L$47,10,FALSE))</f>
        <v/>
      </c>
      <c r="AR94" s="155" t="str">
        <f>IF(AR93="","",VLOOKUP(AR93,シフト記号表!$C$6:$L$47,10,FALSE))</f>
        <v/>
      </c>
      <c r="AS94" s="156" t="str">
        <f>IF(AS93="","",VLOOKUP(AS93,シフト記号表!$C$6:$L$47,10,FALSE))</f>
        <v/>
      </c>
      <c r="AT94" s="156" t="str">
        <f>IF(AT93="","",VLOOKUP(AT93,シフト記号表!$C$6:$L$47,10,FALSE))</f>
        <v/>
      </c>
      <c r="AU94" s="156" t="str">
        <f>IF(AU93="","",VLOOKUP(AU93,シフト記号表!$C$6:$L$47,10,FALSE))</f>
        <v/>
      </c>
      <c r="AV94" s="156" t="str">
        <f>IF(AV93="","",VLOOKUP(AV93,シフト記号表!$C$6:$L$47,10,FALSE))</f>
        <v/>
      </c>
      <c r="AW94" s="156" t="str">
        <f>IF(AW93="","",VLOOKUP(AW93,シフト記号表!$C$6:$L$47,10,FALSE))</f>
        <v/>
      </c>
      <c r="AX94" s="157" t="str">
        <f>IF(AX93="","",VLOOKUP(AX93,シフト記号表!$C$6:$L$47,10,FALSE))</f>
        <v/>
      </c>
      <c r="AY94" s="155" t="str">
        <f>IF(AY93="","",VLOOKUP(AY93,シフト記号表!$C$6:$L$47,10,FALSE))</f>
        <v/>
      </c>
      <c r="AZ94" s="156" t="str">
        <f>IF(AZ93="","",VLOOKUP(AZ93,シフト記号表!$C$6:$L$47,10,FALSE))</f>
        <v/>
      </c>
      <c r="BA94" s="156" t="str">
        <f>IF(BA93="","",VLOOKUP(BA93,シフト記号表!$C$6:$L$47,10,FALSE))</f>
        <v/>
      </c>
      <c r="BB94" s="244">
        <f>IF($BE$3="４週",SUM(W94:AX94),IF($BE$3="暦月",SUM(W94:BA94),""))</f>
        <v>0</v>
      </c>
      <c r="BC94" s="245"/>
      <c r="BD94" s="246">
        <f>IF($BE$3="４週",BB94/4,IF($BE$3="暦月",(BB94/($BE$8/7)),""))</f>
        <v>0</v>
      </c>
      <c r="BE94" s="245"/>
      <c r="BF94" s="337"/>
      <c r="BG94" s="338"/>
      <c r="BH94" s="338"/>
      <c r="BI94" s="338"/>
      <c r="BJ94" s="339"/>
    </row>
    <row r="95" spans="2:62" ht="20.25" customHeight="1" x14ac:dyDescent="0.4">
      <c r="B95" s="226">
        <f>B93+1</f>
        <v>40</v>
      </c>
      <c r="C95" s="227"/>
      <c r="D95" s="228"/>
      <c r="E95" s="145"/>
      <c r="F95" s="146"/>
      <c r="G95" s="145"/>
      <c r="H95" s="146"/>
      <c r="I95" s="229"/>
      <c r="J95" s="230"/>
      <c r="K95" s="231"/>
      <c r="L95" s="232"/>
      <c r="M95" s="232"/>
      <c r="N95" s="228"/>
      <c r="O95" s="234"/>
      <c r="P95" s="235"/>
      <c r="Q95" s="235"/>
      <c r="R95" s="235"/>
      <c r="S95" s="236"/>
      <c r="T95" s="158" t="s">
        <v>18</v>
      </c>
      <c r="U95" s="104"/>
      <c r="V95" s="105"/>
      <c r="W95" s="91"/>
      <c r="X95" s="92"/>
      <c r="Y95" s="92"/>
      <c r="Z95" s="92"/>
      <c r="AA95" s="92"/>
      <c r="AB95" s="92"/>
      <c r="AC95" s="93"/>
      <c r="AD95" s="91"/>
      <c r="AE95" s="92"/>
      <c r="AF95" s="92"/>
      <c r="AG95" s="92"/>
      <c r="AH95" s="92"/>
      <c r="AI95" s="92"/>
      <c r="AJ95" s="93"/>
      <c r="AK95" s="91"/>
      <c r="AL95" s="92"/>
      <c r="AM95" s="92"/>
      <c r="AN95" s="92"/>
      <c r="AO95" s="92"/>
      <c r="AP95" s="92"/>
      <c r="AQ95" s="93"/>
      <c r="AR95" s="91"/>
      <c r="AS95" s="92"/>
      <c r="AT95" s="92"/>
      <c r="AU95" s="92"/>
      <c r="AV95" s="92"/>
      <c r="AW95" s="92"/>
      <c r="AX95" s="93"/>
      <c r="AY95" s="91"/>
      <c r="AZ95" s="92"/>
      <c r="BA95" s="94"/>
      <c r="BB95" s="237"/>
      <c r="BC95" s="238"/>
      <c r="BD95" s="239"/>
      <c r="BE95" s="240"/>
      <c r="BF95" s="241"/>
      <c r="BG95" s="242"/>
      <c r="BH95" s="242"/>
      <c r="BI95" s="242"/>
      <c r="BJ95" s="243"/>
    </row>
    <row r="96" spans="2:62" ht="20.25" customHeight="1" x14ac:dyDescent="0.4">
      <c r="B96" s="247"/>
      <c r="C96" s="248"/>
      <c r="D96" s="249"/>
      <c r="E96" s="170"/>
      <c r="F96" s="171">
        <f>C95</f>
        <v>0</v>
      </c>
      <c r="G96" s="170"/>
      <c r="H96" s="171">
        <f>I95</f>
        <v>0</v>
      </c>
      <c r="I96" s="250"/>
      <c r="J96" s="251"/>
      <c r="K96" s="252"/>
      <c r="L96" s="253"/>
      <c r="M96" s="253"/>
      <c r="N96" s="249"/>
      <c r="O96" s="234"/>
      <c r="P96" s="235"/>
      <c r="Q96" s="235"/>
      <c r="R96" s="235"/>
      <c r="S96" s="236"/>
      <c r="T96" s="159" t="s">
        <v>170</v>
      </c>
      <c r="U96" s="106"/>
      <c r="V96" s="160"/>
      <c r="W96" s="155" t="str">
        <f>IF(W95="","",VLOOKUP(W95,シフト記号表!$C$6:$L$47,10,FALSE))</f>
        <v/>
      </c>
      <c r="X96" s="156" t="str">
        <f>IF(X95="","",VLOOKUP(X95,シフト記号表!$C$6:$L$47,10,FALSE))</f>
        <v/>
      </c>
      <c r="Y96" s="156" t="str">
        <f>IF(Y95="","",VLOOKUP(Y95,シフト記号表!$C$6:$L$47,10,FALSE))</f>
        <v/>
      </c>
      <c r="Z96" s="156" t="str">
        <f>IF(Z95="","",VLOOKUP(Z95,シフト記号表!$C$6:$L$47,10,FALSE))</f>
        <v/>
      </c>
      <c r="AA96" s="156" t="str">
        <f>IF(AA95="","",VLOOKUP(AA95,シフト記号表!$C$6:$L$47,10,FALSE))</f>
        <v/>
      </c>
      <c r="AB96" s="156" t="str">
        <f>IF(AB95="","",VLOOKUP(AB95,シフト記号表!$C$6:$L$47,10,FALSE))</f>
        <v/>
      </c>
      <c r="AC96" s="157" t="str">
        <f>IF(AC95="","",VLOOKUP(AC95,シフト記号表!$C$6:$L$47,10,FALSE))</f>
        <v/>
      </c>
      <c r="AD96" s="155" t="str">
        <f>IF(AD95="","",VLOOKUP(AD95,シフト記号表!$C$6:$L$47,10,FALSE))</f>
        <v/>
      </c>
      <c r="AE96" s="156" t="str">
        <f>IF(AE95="","",VLOOKUP(AE95,シフト記号表!$C$6:$L$47,10,FALSE))</f>
        <v/>
      </c>
      <c r="AF96" s="156" t="str">
        <f>IF(AF95="","",VLOOKUP(AF95,シフト記号表!$C$6:$L$47,10,FALSE))</f>
        <v/>
      </c>
      <c r="AG96" s="156" t="str">
        <f>IF(AG95="","",VLOOKUP(AG95,シフト記号表!$C$6:$L$47,10,FALSE))</f>
        <v/>
      </c>
      <c r="AH96" s="156" t="str">
        <f>IF(AH95="","",VLOOKUP(AH95,シフト記号表!$C$6:$L$47,10,FALSE))</f>
        <v/>
      </c>
      <c r="AI96" s="156" t="str">
        <f>IF(AI95="","",VLOOKUP(AI95,シフト記号表!$C$6:$L$47,10,FALSE))</f>
        <v/>
      </c>
      <c r="AJ96" s="157" t="str">
        <f>IF(AJ95="","",VLOOKUP(AJ95,シフト記号表!$C$6:$L$47,10,FALSE))</f>
        <v/>
      </c>
      <c r="AK96" s="155" t="str">
        <f>IF(AK95="","",VLOOKUP(AK95,シフト記号表!$C$6:$L$47,10,FALSE))</f>
        <v/>
      </c>
      <c r="AL96" s="156" t="str">
        <f>IF(AL95="","",VLOOKUP(AL95,シフト記号表!$C$6:$L$47,10,FALSE))</f>
        <v/>
      </c>
      <c r="AM96" s="156" t="str">
        <f>IF(AM95="","",VLOOKUP(AM95,シフト記号表!$C$6:$L$47,10,FALSE))</f>
        <v/>
      </c>
      <c r="AN96" s="156" t="str">
        <f>IF(AN95="","",VLOOKUP(AN95,シフト記号表!$C$6:$L$47,10,FALSE))</f>
        <v/>
      </c>
      <c r="AO96" s="156" t="str">
        <f>IF(AO95="","",VLOOKUP(AO95,シフト記号表!$C$6:$L$47,10,FALSE))</f>
        <v/>
      </c>
      <c r="AP96" s="156" t="str">
        <f>IF(AP95="","",VLOOKUP(AP95,シフト記号表!$C$6:$L$47,10,FALSE))</f>
        <v/>
      </c>
      <c r="AQ96" s="157" t="str">
        <f>IF(AQ95="","",VLOOKUP(AQ95,シフト記号表!$C$6:$L$47,10,FALSE))</f>
        <v/>
      </c>
      <c r="AR96" s="155" t="str">
        <f>IF(AR95="","",VLOOKUP(AR95,シフト記号表!$C$6:$L$47,10,FALSE))</f>
        <v/>
      </c>
      <c r="AS96" s="156" t="str">
        <f>IF(AS95="","",VLOOKUP(AS95,シフト記号表!$C$6:$L$47,10,FALSE))</f>
        <v/>
      </c>
      <c r="AT96" s="156" t="str">
        <f>IF(AT95="","",VLOOKUP(AT95,シフト記号表!$C$6:$L$47,10,FALSE))</f>
        <v/>
      </c>
      <c r="AU96" s="156" t="str">
        <f>IF(AU95="","",VLOOKUP(AU95,シフト記号表!$C$6:$L$47,10,FALSE))</f>
        <v/>
      </c>
      <c r="AV96" s="156" t="str">
        <f>IF(AV95="","",VLOOKUP(AV95,シフト記号表!$C$6:$L$47,10,FALSE))</f>
        <v/>
      </c>
      <c r="AW96" s="156" t="str">
        <f>IF(AW95="","",VLOOKUP(AW95,シフト記号表!$C$6:$L$47,10,FALSE))</f>
        <v/>
      </c>
      <c r="AX96" s="157" t="str">
        <f>IF(AX95="","",VLOOKUP(AX95,シフト記号表!$C$6:$L$47,10,FALSE))</f>
        <v/>
      </c>
      <c r="AY96" s="155" t="str">
        <f>IF(AY95="","",VLOOKUP(AY95,シフト記号表!$C$6:$L$47,10,FALSE))</f>
        <v/>
      </c>
      <c r="AZ96" s="156" t="str">
        <f>IF(AZ95="","",VLOOKUP(AZ95,シフト記号表!$C$6:$L$47,10,FALSE))</f>
        <v/>
      </c>
      <c r="BA96" s="156" t="str">
        <f>IF(BA95="","",VLOOKUP(BA95,シフト記号表!$C$6:$L$47,10,FALSE))</f>
        <v/>
      </c>
      <c r="BB96" s="244">
        <f>IF($BE$3="４週",SUM(W96:AX96),IF($BE$3="暦月",SUM(W96:BA96),""))</f>
        <v>0</v>
      </c>
      <c r="BC96" s="245"/>
      <c r="BD96" s="246">
        <f>IF($BE$3="４週",BB96/4,IF($BE$3="暦月",(BB96/($BE$8/7)),""))</f>
        <v>0</v>
      </c>
      <c r="BE96" s="245"/>
      <c r="BF96" s="337"/>
      <c r="BG96" s="338"/>
      <c r="BH96" s="338"/>
      <c r="BI96" s="338"/>
      <c r="BJ96" s="339"/>
    </row>
    <row r="97" spans="2:62" ht="20.25" customHeight="1" x14ac:dyDescent="0.4">
      <c r="B97" s="226">
        <f>B95+1</f>
        <v>41</v>
      </c>
      <c r="C97" s="227"/>
      <c r="D97" s="228"/>
      <c r="E97" s="145"/>
      <c r="F97" s="146"/>
      <c r="G97" s="145"/>
      <c r="H97" s="146"/>
      <c r="I97" s="229"/>
      <c r="J97" s="230"/>
      <c r="K97" s="231"/>
      <c r="L97" s="232"/>
      <c r="M97" s="232"/>
      <c r="N97" s="228"/>
      <c r="O97" s="234"/>
      <c r="P97" s="235"/>
      <c r="Q97" s="235"/>
      <c r="R97" s="235"/>
      <c r="S97" s="236"/>
      <c r="T97" s="158" t="s">
        <v>18</v>
      </c>
      <c r="U97" s="104"/>
      <c r="V97" s="105"/>
      <c r="W97" s="91"/>
      <c r="X97" s="92"/>
      <c r="Y97" s="92"/>
      <c r="Z97" s="92"/>
      <c r="AA97" s="92"/>
      <c r="AB97" s="92"/>
      <c r="AC97" s="93"/>
      <c r="AD97" s="91"/>
      <c r="AE97" s="92"/>
      <c r="AF97" s="92"/>
      <c r="AG97" s="92"/>
      <c r="AH97" s="92"/>
      <c r="AI97" s="92"/>
      <c r="AJ97" s="93"/>
      <c r="AK97" s="91"/>
      <c r="AL97" s="92"/>
      <c r="AM97" s="92"/>
      <c r="AN97" s="92"/>
      <c r="AO97" s="92"/>
      <c r="AP97" s="92"/>
      <c r="AQ97" s="93"/>
      <c r="AR97" s="91"/>
      <c r="AS97" s="92"/>
      <c r="AT97" s="92"/>
      <c r="AU97" s="92"/>
      <c r="AV97" s="92"/>
      <c r="AW97" s="92"/>
      <c r="AX97" s="93"/>
      <c r="AY97" s="91"/>
      <c r="AZ97" s="92"/>
      <c r="BA97" s="94"/>
      <c r="BB97" s="237"/>
      <c r="BC97" s="238"/>
      <c r="BD97" s="239"/>
      <c r="BE97" s="240"/>
      <c r="BF97" s="241"/>
      <c r="BG97" s="242"/>
      <c r="BH97" s="242"/>
      <c r="BI97" s="242"/>
      <c r="BJ97" s="243"/>
    </row>
    <row r="98" spans="2:62" ht="20.25" customHeight="1" x14ac:dyDescent="0.4">
      <c r="B98" s="247"/>
      <c r="C98" s="248"/>
      <c r="D98" s="249"/>
      <c r="E98" s="170"/>
      <c r="F98" s="171">
        <f>C97</f>
        <v>0</v>
      </c>
      <c r="G98" s="170"/>
      <c r="H98" s="171">
        <f>I97</f>
        <v>0</v>
      </c>
      <c r="I98" s="250"/>
      <c r="J98" s="251"/>
      <c r="K98" s="252"/>
      <c r="L98" s="253"/>
      <c r="M98" s="253"/>
      <c r="N98" s="249"/>
      <c r="O98" s="234"/>
      <c r="P98" s="235"/>
      <c r="Q98" s="235"/>
      <c r="R98" s="235"/>
      <c r="S98" s="236"/>
      <c r="T98" s="159" t="s">
        <v>170</v>
      </c>
      <c r="U98" s="106"/>
      <c r="V98" s="160"/>
      <c r="W98" s="155" t="str">
        <f>IF(W97="","",VLOOKUP(W97,シフト記号表!$C$6:$L$47,10,FALSE))</f>
        <v/>
      </c>
      <c r="X98" s="156" t="str">
        <f>IF(X97="","",VLOOKUP(X97,シフト記号表!$C$6:$L$47,10,FALSE))</f>
        <v/>
      </c>
      <c r="Y98" s="156" t="str">
        <f>IF(Y97="","",VLOOKUP(Y97,シフト記号表!$C$6:$L$47,10,FALSE))</f>
        <v/>
      </c>
      <c r="Z98" s="156" t="str">
        <f>IF(Z97="","",VLOOKUP(Z97,シフト記号表!$C$6:$L$47,10,FALSE))</f>
        <v/>
      </c>
      <c r="AA98" s="156" t="str">
        <f>IF(AA97="","",VLOOKUP(AA97,シフト記号表!$C$6:$L$47,10,FALSE))</f>
        <v/>
      </c>
      <c r="AB98" s="156" t="str">
        <f>IF(AB97="","",VLOOKUP(AB97,シフト記号表!$C$6:$L$47,10,FALSE))</f>
        <v/>
      </c>
      <c r="AC98" s="157" t="str">
        <f>IF(AC97="","",VLOOKUP(AC97,シフト記号表!$C$6:$L$47,10,FALSE))</f>
        <v/>
      </c>
      <c r="AD98" s="155" t="str">
        <f>IF(AD97="","",VLOOKUP(AD97,シフト記号表!$C$6:$L$47,10,FALSE))</f>
        <v/>
      </c>
      <c r="AE98" s="156" t="str">
        <f>IF(AE97="","",VLOOKUP(AE97,シフト記号表!$C$6:$L$47,10,FALSE))</f>
        <v/>
      </c>
      <c r="AF98" s="156" t="str">
        <f>IF(AF97="","",VLOOKUP(AF97,シフト記号表!$C$6:$L$47,10,FALSE))</f>
        <v/>
      </c>
      <c r="AG98" s="156" t="str">
        <f>IF(AG97="","",VLOOKUP(AG97,シフト記号表!$C$6:$L$47,10,FALSE))</f>
        <v/>
      </c>
      <c r="AH98" s="156" t="str">
        <f>IF(AH97="","",VLOOKUP(AH97,シフト記号表!$C$6:$L$47,10,FALSE))</f>
        <v/>
      </c>
      <c r="AI98" s="156" t="str">
        <f>IF(AI97="","",VLOOKUP(AI97,シフト記号表!$C$6:$L$47,10,FALSE))</f>
        <v/>
      </c>
      <c r="AJ98" s="157" t="str">
        <f>IF(AJ97="","",VLOOKUP(AJ97,シフト記号表!$C$6:$L$47,10,FALSE))</f>
        <v/>
      </c>
      <c r="AK98" s="155" t="str">
        <f>IF(AK97="","",VLOOKUP(AK97,シフト記号表!$C$6:$L$47,10,FALSE))</f>
        <v/>
      </c>
      <c r="AL98" s="156" t="str">
        <f>IF(AL97="","",VLOOKUP(AL97,シフト記号表!$C$6:$L$47,10,FALSE))</f>
        <v/>
      </c>
      <c r="AM98" s="156" t="str">
        <f>IF(AM97="","",VLOOKUP(AM97,シフト記号表!$C$6:$L$47,10,FALSE))</f>
        <v/>
      </c>
      <c r="AN98" s="156" t="str">
        <f>IF(AN97="","",VLOOKUP(AN97,シフト記号表!$C$6:$L$47,10,FALSE))</f>
        <v/>
      </c>
      <c r="AO98" s="156" t="str">
        <f>IF(AO97="","",VLOOKUP(AO97,シフト記号表!$C$6:$L$47,10,FALSE))</f>
        <v/>
      </c>
      <c r="AP98" s="156" t="str">
        <f>IF(AP97="","",VLOOKUP(AP97,シフト記号表!$C$6:$L$47,10,FALSE))</f>
        <v/>
      </c>
      <c r="AQ98" s="157" t="str">
        <f>IF(AQ97="","",VLOOKUP(AQ97,シフト記号表!$C$6:$L$47,10,FALSE))</f>
        <v/>
      </c>
      <c r="AR98" s="155" t="str">
        <f>IF(AR97="","",VLOOKUP(AR97,シフト記号表!$C$6:$L$47,10,FALSE))</f>
        <v/>
      </c>
      <c r="AS98" s="156" t="str">
        <f>IF(AS97="","",VLOOKUP(AS97,シフト記号表!$C$6:$L$47,10,FALSE))</f>
        <v/>
      </c>
      <c r="AT98" s="156" t="str">
        <f>IF(AT97="","",VLOOKUP(AT97,シフト記号表!$C$6:$L$47,10,FALSE))</f>
        <v/>
      </c>
      <c r="AU98" s="156" t="str">
        <f>IF(AU97="","",VLOOKUP(AU97,シフト記号表!$C$6:$L$47,10,FALSE))</f>
        <v/>
      </c>
      <c r="AV98" s="156" t="str">
        <f>IF(AV97="","",VLOOKUP(AV97,シフト記号表!$C$6:$L$47,10,FALSE))</f>
        <v/>
      </c>
      <c r="AW98" s="156" t="str">
        <f>IF(AW97="","",VLOOKUP(AW97,シフト記号表!$C$6:$L$47,10,FALSE))</f>
        <v/>
      </c>
      <c r="AX98" s="157" t="str">
        <f>IF(AX97="","",VLOOKUP(AX97,シフト記号表!$C$6:$L$47,10,FALSE))</f>
        <v/>
      </c>
      <c r="AY98" s="155" t="str">
        <f>IF(AY97="","",VLOOKUP(AY97,シフト記号表!$C$6:$L$47,10,FALSE))</f>
        <v/>
      </c>
      <c r="AZ98" s="156" t="str">
        <f>IF(AZ97="","",VLOOKUP(AZ97,シフト記号表!$C$6:$L$47,10,FALSE))</f>
        <v/>
      </c>
      <c r="BA98" s="156" t="str">
        <f>IF(BA97="","",VLOOKUP(BA97,シフト記号表!$C$6:$L$47,10,FALSE))</f>
        <v/>
      </c>
      <c r="BB98" s="244">
        <f>IF($BE$3="４週",SUM(W98:AX98),IF($BE$3="暦月",SUM(W98:BA98),""))</f>
        <v>0</v>
      </c>
      <c r="BC98" s="245"/>
      <c r="BD98" s="246">
        <f>IF($BE$3="４週",BB98/4,IF($BE$3="暦月",(BB98/($BE$8/7)),""))</f>
        <v>0</v>
      </c>
      <c r="BE98" s="245"/>
      <c r="BF98" s="337"/>
      <c r="BG98" s="338"/>
      <c r="BH98" s="338"/>
      <c r="BI98" s="338"/>
      <c r="BJ98" s="339"/>
    </row>
    <row r="99" spans="2:62" ht="20.25" customHeight="1" x14ac:dyDescent="0.4">
      <c r="B99" s="226">
        <f>B97+1</f>
        <v>42</v>
      </c>
      <c r="C99" s="227"/>
      <c r="D99" s="228"/>
      <c r="E99" s="145"/>
      <c r="F99" s="146"/>
      <c r="G99" s="145"/>
      <c r="H99" s="146"/>
      <c r="I99" s="229"/>
      <c r="J99" s="230"/>
      <c r="K99" s="231"/>
      <c r="L99" s="232"/>
      <c r="M99" s="232"/>
      <c r="N99" s="228"/>
      <c r="O99" s="234"/>
      <c r="P99" s="235"/>
      <c r="Q99" s="235"/>
      <c r="R99" s="235"/>
      <c r="S99" s="236"/>
      <c r="T99" s="158" t="s">
        <v>18</v>
      </c>
      <c r="U99" s="104"/>
      <c r="V99" s="105"/>
      <c r="W99" s="91"/>
      <c r="X99" s="92"/>
      <c r="Y99" s="92"/>
      <c r="Z99" s="92"/>
      <c r="AA99" s="92"/>
      <c r="AB99" s="92"/>
      <c r="AC99" s="93"/>
      <c r="AD99" s="91"/>
      <c r="AE99" s="92"/>
      <c r="AF99" s="92"/>
      <c r="AG99" s="92"/>
      <c r="AH99" s="92"/>
      <c r="AI99" s="92"/>
      <c r="AJ99" s="93"/>
      <c r="AK99" s="91"/>
      <c r="AL99" s="92"/>
      <c r="AM99" s="92"/>
      <c r="AN99" s="92"/>
      <c r="AO99" s="92"/>
      <c r="AP99" s="92"/>
      <c r="AQ99" s="93"/>
      <c r="AR99" s="91"/>
      <c r="AS99" s="92"/>
      <c r="AT99" s="92"/>
      <c r="AU99" s="92"/>
      <c r="AV99" s="92"/>
      <c r="AW99" s="92"/>
      <c r="AX99" s="93"/>
      <c r="AY99" s="91"/>
      <c r="AZ99" s="92"/>
      <c r="BA99" s="94"/>
      <c r="BB99" s="237"/>
      <c r="BC99" s="238"/>
      <c r="BD99" s="239"/>
      <c r="BE99" s="240"/>
      <c r="BF99" s="241"/>
      <c r="BG99" s="242"/>
      <c r="BH99" s="242"/>
      <c r="BI99" s="242"/>
      <c r="BJ99" s="243"/>
    </row>
    <row r="100" spans="2:62" ht="20.25" customHeight="1" x14ac:dyDescent="0.4">
      <c r="B100" s="247"/>
      <c r="C100" s="248"/>
      <c r="D100" s="249"/>
      <c r="E100" s="170"/>
      <c r="F100" s="171">
        <f>C99</f>
        <v>0</v>
      </c>
      <c r="G100" s="170"/>
      <c r="H100" s="171">
        <f>I99</f>
        <v>0</v>
      </c>
      <c r="I100" s="250"/>
      <c r="J100" s="251"/>
      <c r="K100" s="252"/>
      <c r="L100" s="253"/>
      <c r="M100" s="253"/>
      <c r="N100" s="249"/>
      <c r="O100" s="234"/>
      <c r="P100" s="235"/>
      <c r="Q100" s="235"/>
      <c r="R100" s="235"/>
      <c r="S100" s="236"/>
      <c r="T100" s="159" t="s">
        <v>170</v>
      </c>
      <c r="U100" s="106"/>
      <c r="V100" s="160"/>
      <c r="W100" s="155" t="str">
        <f>IF(W99="","",VLOOKUP(W99,シフト記号表!$C$6:$L$47,10,FALSE))</f>
        <v/>
      </c>
      <c r="X100" s="156" t="str">
        <f>IF(X99="","",VLOOKUP(X99,シフト記号表!$C$6:$L$47,10,FALSE))</f>
        <v/>
      </c>
      <c r="Y100" s="156" t="str">
        <f>IF(Y99="","",VLOOKUP(Y99,シフト記号表!$C$6:$L$47,10,FALSE))</f>
        <v/>
      </c>
      <c r="Z100" s="156" t="str">
        <f>IF(Z99="","",VLOOKUP(Z99,シフト記号表!$C$6:$L$47,10,FALSE))</f>
        <v/>
      </c>
      <c r="AA100" s="156" t="str">
        <f>IF(AA99="","",VLOOKUP(AA99,シフト記号表!$C$6:$L$47,10,FALSE))</f>
        <v/>
      </c>
      <c r="AB100" s="156" t="str">
        <f>IF(AB99="","",VLOOKUP(AB99,シフト記号表!$C$6:$L$47,10,FALSE))</f>
        <v/>
      </c>
      <c r="AC100" s="157" t="str">
        <f>IF(AC99="","",VLOOKUP(AC99,シフト記号表!$C$6:$L$47,10,FALSE))</f>
        <v/>
      </c>
      <c r="AD100" s="155" t="str">
        <f>IF(AD99="","",VLOOKUP(AD99,シフト記号表!$C$6:$L$47,10,FALSE))</f>
        <v/>
      </c>
      <c r="AE100" s="156" t="str">
        <f>IF(AE99="","",VLOOKUP(AE99,シフト記号表!$C$6:$L$47,10,FALSE))</f>
        <v/>
      </c>
      <c r="AF100" s="156" t="str">
        <f>IF(AF99="","",VLOOKUP(AF99,シフト記号表!$C$6:$L$47,10,FALSE))</f>
        <v/>
      </c>
      <c r="AG100" s="156" t="str">
        <f>IF(AG99="","",VLOOKUP(AG99,シフト記号表!$C$6:$L$47,10,FALSE))</f>
        <v/>
      </c>
      <c r="AH100" s="156" t="str">
        <f>IF(AH99="","",VLOOKUP(AH99,シフト記号表!$C$6:$L$47,10,FALSE))</f>
        <v/>
      </c>
      <c r="AI100" s="156" t="str">
        <f>IF(AI99="","",VLOOKUP(AI99,シフト記号表!$C$6:$L$47,10,FALSE))</f>
        <v/>
      </c>
      <c r="AJ100" s="157" t="str">
        <f>IF(AJ99="","",VLOOKUP(AJ99,シフト記号表!$C$6:$L$47,10,FALSE))</f>
        <v/>
      </c>
      <c r="AK100" s="155" t="str">
        <f>IF(AK99="","",VLOOKUP(AK99,シフト記号表!$C$6:$L$47,10,FALSE))</f>
        <v/>
      </c>
      <c r="AL100" s="156" t="str">
        <f>IF(AL99="","",VLOOKUP(AL99,シフト記号表!$C$6:$L$47,10,FALSE))</f>
        <v/>
      </c>
      <c r="AM100" s="156" t="str">
        <f>IF(AM99="","",VLOOKUP(AM99,シフト記号表!$C$6:$L$47,10,FALSE))</f>
        <v/>
      </c>
      <c r="AN100" s="156" t="str">
        <f>IF(AN99="","",VLOOKUP(AN99,シフト記号表!$C$6:$L$47,10,FALSE))</f>
        <v/>
      </c>
      <c r="AO100" s="156" t="str">
        <f>IF(AO99="","",VLOOKUP(AO99,シフト記号表!$C$6:$L$47,10,FALSE))</f>
        <v/>
      </c>
      <c r="AP100" s="156" t="str">
        <f>IF(AP99="","",VLOOKUP(AP99,シフト記号表!$C$6:$L$47,10,FALSE))</f>
        <v/>
      </c>
      <c r="AQ100" s="157" t="str">
        <f>IF(AQ99="","",VLOOKUP(AQ99,シフト記号表!$C$6:$L$47,10,FALSE))</f>
        <v/>
      </c>
      <c r="AR100" s="155" t="str">
        <f>IF(AR99="","",VLOOKUP(AR99,シフト記号表!$C$6:$L$47,10,FALSE))</f>
        <v/>
      </c>
      <c r="AS100" s="156" t="str">
        <f>IF(AS99="","",VLOOKUP(AS99,シフト記号表!$C$6:$L$47,10,FALSE))</f>
        <v/>
      </c>
      <c r="AT100" s="156" t="str">
        <f>IF(AT99="","",VLOOKUP(AT99,シフト記号表!$C$6:$L$47,10,FALSE))</f>
        <v/>
      </c>
      <c r="AU100" s="156" t="str">
        <f>IF(AU99="","",VLOOKUP(AU99,シフト記号表!$C$6:$L$47,10,FALSE))</f>
        <v/>
      </c>
      <c r="AV100" s="156" t="str">
        <f>IF(AV99="","",VLOOKUP(AV99,シフト記号表!$C$6:$L$47,10,FALSE))</f>
        <v/>
      </c>
      <c r="AW100" s="156" t="str">
        <f>IF(AW99="","",VLOOKUP(AW99,シフト記号表!$C$6:$L$47,10,FALSE))</f>
        <v/>
      </c>
      <c r="AX100" s="157" t="str">
        <f>IF(AX99="","",VLOOKUP(AX99,シフト記号表!$C$6:$L$47,10,FALSE))</f>
        <v/>
      </c>
      <c r="AY100" s="155" t="str">
        <f>IF(AY99="","",VLOOKUP(AY99,シフト記号表!$C$6:$L$47,10,FALSE))</f>
        <v/>
      </c>
      <c r="AZ100" s="156" t="str">
        <f>IF(AZ99="","",VLOOKUP(AZ99,シフト記号表!$C$6:$L$47,10,FALSE))</f>
        <v/>
      </c>
      <c r="BA100" s="156" t="str">
        <f>IF(BA99="","",VLOOKUP(BA99,シフト記号表!$C$6:$L$47,10,FALSE))</f>
        <v/>
      </c>
      <c r="BB100" s="244">
        <f>IF($BE$3="４週",SUM(W100:AX100),IF($BE$3="暦月",SUM(W100:BA100),""))</f>
        <v>0</v>
      </c>
      <c r="BC100" s="245"/>
      <c r="BD100" s="246">
        <f>IF($BE$3="４週",BB100/4,IF($BE$3="暦月",(BB100/($BE$8/7)),""))</f>
        <v>0</v>
      </c>
      <c r="BE100" s="245"/>
      <c r="BF100" s="337"/>
      <c r="BG100" s="338"/>
      <c r="BH100" s="338"/>
      <c r="BI100" s="338"/>
      <c r="BJ100" s="339"/>
    </row>
    <row r="101" spans="2:62" ht="20.25" customHeight="1" x14ac:dyDescent="0.4">
      <c r="B101" s="226">
        <f>B99+1</f>
        <v>43</v>
      </c>
      <c r="C101" s="227"/>
      <c r="D101" s="228"/>
      <c r="E101" s="145"/>
      <c r="F101" s="146"/>
      <c r="G101" s="145"/>
      <c r="H101" s="146"/>
      <c r="I101" s="229"/>
      <c r="J101" s="230"/>
      <c r="K101" s="231"/>
      <c r="L101" s="232"/>
      <c r="M101" s="232"/>
      <c r="N101" s="228"/>
      <c r="O101" s="234"/>
      <c r="P101" s="235"/>
      <c r="Q101" s="235"/>
      <c r="R101" s="235"/>
      <c r="S101" s="236"/>
      <c r="T101" s="158" t="s">
        <v>18</v>
      </c>
      <c r="U101" s="104"/>
      <c r="V101" s="105"/>
      <c r="W101" s="91"/>
      <c r="X101" s="92"/>
      <c r="Y101" s="92"/>
      <c r="Z101" s="92"/>
      <c r="AA101" s="92"/>
      <c r="AB101" s="92"/>
      <c r="AC101" s="93"/>
      <c r="AD101" s="91"/>
      <c r="AE101" s="92"/>
      <c r="AF101" s="92"/>
      <c r="AG101" s="92"/>
      <c r="AH101" s="92"/>
      <c r="AI101" s="92"/>
      <c r="AJ101" s="93"/>
      <c r="AK101" s="91"/>
      <c r="AL101" s="92"/>
      <c r="AM101" s="92"/>
      <c r="AN101" s="92"/>
      <c r="AO101" s="92"/>
      <c r="AP101" s="92"/>
      <c r="AQ101" s="93"/>
      <c r="AR101" s="91"/>
      <c r="AS101" s="92"/>
      <c r="AT101" s="92"/>
      <c r="AU101" s="92"/>
      <c r="AV101" s="92"/>
      <c r="AW101" s="92"/>
      <c r="AX101" s="93"/>
      <c r="AY101" s="91"/>
      <c r="AZ101" s="92"/>
      <c r="BA101" s="94"/>
      <c r="BB101" s="237"/>
      <c r="BC101" s="238"/>
      <c r="BD101" s="239"/>
      <c r="BE101" s="240"/>
      <c r="BF101" s="241"/>
      <c r="BG101" s="242"/>
      <c r="BH101" s="242"/>
      <c r="BI101" s="242"/>
      <c r="BJ101" s="243"/>
    </row>
    <row r="102" spans="2:62" ht="20.25" customHeight="1" x14ac:dyDescent="0.4">
      <c r="B102" s="247"/>
      <c r="C102" s="248"/>
      <c r="D102" s="249"/>
      <c r="E102" s="170"/>
      <c r="F102" s="171">
        <f>C101</f>
        <v>0</v>
      </c>
      <c r="G102" s="170"/>
      <c r="H102" s="171">
        <f>I101</f>
        <v>0</v>
      </c>
      <c r="I102" s="250"/>
      <c r="J102" s="251"/>
      <c r="K102" s="252"/>
      <c r="L102" s="253"/>
      <c r="M102" s="253"/>
      <c r="N102" s="249"/>
      <c r="O102" s="234"/>
      <c r="P102" s="235"/>
      <c r="Q102" s="235"/>
      <c r="R102" s="235"/>
      <c r="S102" s="236"/>
      <c r="T102" s="159" t="s">
        <v>170</v>
      </c>
      <c r="U102" s="106"/>
      <c r="V102" s="160"/>
      <c r="W102" s="155" t="str">
        <f>IF(W101="","",VLOOKUP(W101,シフト記号表!$C$6:$L$47,10,FALSE))</f>
        <v/>
      </c>
      <c r="X102" s="156" t="str">
        <f>IF(X101="","",VLOOKUP(X101,シフト記号表!$C$6:$L$47,10,FALSE))</f>
        <v/>
      </c>
      <c r="Y102" s="156" t="str">
        <f>IF(Y101="","",VLOOKUP(Y101,シフト記号表!$C$6:$L$47,10,FALSE))</f>
        <v/>
      </c>
      <c r="Z102" s="156" t="str">
        <f>IF(Z101="","",VLOOKUP(Z101,シフト記号表!$C$6:$L$47,10,FALSE))</f>
        <v/>
      </c>
      <c r="AA102" s="156" t="str">
        <f>IF(AA101="","",VLOOKUP(AA101,シフト記号表!$C$6:$L$47,10,FALSE))</f>
        <v/>
      </c>
      <c r="AB102" s="156" t="str">
        <f>IF(AB101="","",VLOOKUP(AB101,シフト記号表!$C$6:$L$47,10,FALSE))</f>
        <v/>
      </c>
      <c r="AC102" s="157" t="str">
        <f>IF(AC101="","",VLOOKUP(AC101,シフト記号表!$C$6:$L$47,10,FALSE))</f>
        <v/>
      </c>
      <c r="AD102" s="155" t="str">
        <f>IF(AD101="","",VLOOKUP(AD101,シフト記号表!$C$6:$L$47,10,FALSE))</f>
        <v/>
      </c>
      <c r="AE102" s="156" t="str">
        <f>IF(AE101="","",VLOOKUP(AE101,シフト記号表!$C$6:$L$47,10,FALSE))</f>
        <v/>
      </c>
      <c r="AF102" s="156" t="str">
        <f>IF(AF101="","",VLOOKUP(AF101,シフト記号表!$C$6:$L$47,10,FALSE))</f>
        <v/>
      </c>
      <c r="AG102" s="156" t="str">
        <f>IF(AG101="","",VLOOKUP(AG101,シフト記号表!$C$6:$L$47,10,FALSE))</f>
        <v/>
      </c>
      <c r="AH102" s="156" t="str">
        <f>IF(AH101="","",VLOOKUP(AH101,シフト記号表!$C$6:$L$47,10,FALSE))</f>
        <v/>
      </c>
      <c r="AI102" s="156" t="str">
        <f>IF(AI101="","",VLOOKUP(AI101,シフト記号表!$C$6:$L$47,10,FALSE))</f>
        <v/>
      </c>
      <c r="AJ102" s="157" t="str">
        <f>IF(AJ101="","",VLOOKUP(AJ101,シフト記号表!$C$6:$L$47,10,FALSE))</f>
        <v/>
      </c>
      <c r="AK102" s="155" t="str">
        <f>IF(AK101="","",VLOOKUP(AK101,シフト記号表!$C$6:$L$47,10,FALSE))</f>
        <v/>
      </c>
      <c r="AL102" s="156" t="str">
        <f>IF(AL101="","",VLOOKUP(AL101,シフト記号表!$C$6:$L$47,10,FALSE))</f>
        <v/>
      </c>
      <c r="AM102" s="156" t="str">
        <f>IF(AM101="","",VLOOKUP(AM101,シフト記号表!$C$6:$L$47,10,FALSE))</f>
        <v/>
      </c>
      <c r="AN102" s="156" t="str">
        <f>IF(AN101="","",VLOOKUP(AN101,シフト記号表!$C$6:$L$47,10,FALSE))</f>
        <v/>
      </c>
      <c r="AO102" s="156" t="str">
        <f>IF(AO101="","",VLOOKUP(AO101,シフト記号表!$C$6:$L$47,10,FALSE))</f>
        <v/>
      </c>
      <c r="AP102" s="156" t="str">
        <f>IF(AP101="","",VLOOKUP(AP101,シフト記号表!$C$6:$L$47,10,FALSE))</f>
        <v/>
      </c>
      <c r="AQ102" s="157" t="str">
        <f>IF(AQ101="","",VLOOKUP(AQ101,シフト記号表!$C$6:$L$47,10,FALSE))</f>
        <v/>
      </c>
      <c r="AR102" s="155" t="str">
        <f>IF(AR101="","",VLOOKUP(AR101,シフト記号表!$C$6:$L$47,10,FALSE))</f>
        <v/>
      </c>
      <c r="AS102" s="156" t="str">
        <f>IF(AS101="","",VLOOKUP(AS101,シフト記号表!$C$6:$L$47,10,FALSE))</f>
        <v/>
      </c>
      <c r="AT102" s="156" t="str">
        <f>IF(AT101="","",VLOOKUP(AT101,シフト記号表!$C$6:$L$47,10,FALSE))</f>
        <v/>
      </c>
      <c r="AU102" s="156" t="str">
        <f>IF(AU101="","",VLOOKUP(AU101,シフト記号表!$C$6:$L$47,10,FALSE))</f>
        <v/>
      </c>
      <c r="AV102" s="156" t="str">
        <f>IF(AV101="","",VLOOKUP(AV101,シフト記号表!$C$6:$L$47,10,FALSE))</f>
        <v/>
      </c>
      <c r="AW102" s="156" t="str">
        <f>IF(AW101="","",VLOOKUP(AW101,シフト記号表!$C$6:$L$47,10,FALSE))</f>
        <v/>
      </c>
      <c r="AX102" s="157" t="str">
        <f>IF(AX101="","",VLOOKUP(AX101,シフト記号表!$C$6:$L$47,10,FALSE))</f>
        <v/>
      </c>
      <c r="AY102" s="155" t="str">
        <f>IF(AY101="","",VLOOKUP(AY101,シフト記号表!$C$6:$L$47,10,FALSE))</f>
        <v/>
      </c>
      <c r="AZ102" s="156" t="str">
        <f>IF(AZ101="","",VLOOKUP(AZ101,シフト記号表!$C$6:$L$47,10,FALSE))</f>
        <v/>
      </c>
      <c r="BA102" s="156" t="str">
        <f>IF(BA101="","",VLOOKUP(BA101,シフト記号表!$C$6:$L$47,10,FALSE))</f>
        <v/>
      </c>
      <c r="BB102" s="244">
        <f>IF($BE$3="４週",SUM(W102:AX102),IF($BE$3="暦月",SUM(W102:BA102),""))</f>
        <v>0</v>
      </c>
      <c r="BC102" s="245"/>
      <c r="BD102" s="246">
        <f>IF($BE$3="４週",BB102/4,IF($BE$3="暦月",(BB102/($BE$8/7)),""))</f>
        <v>0</v>
      </c>
      <c r="BE102" s="245"/>
      <c r="BF102" s="337"/>
      <c r="BG102" s="338"/>
      <c r="BH102" s="338"/>
      <c r="BI102" s="338"/>
      <c r="BJ102" s="339"/>
    </row>
    <row r="103" spans="2:62" ht="20.25" customHeight="1" x14ac:dyDescent="0.4">
      <c r="B103" s="226">
        <f>B101+1</f>
        <v>44</v>
      </c>
      <c r="C103" s="227"/>
      <c r="D103" s="228"/>
      <c r="E103" s="145"/>
      <c r="F103" s="146"/>
      <c r="G103" s="145"/>
      <c r="H103" s="146"/>
      <c r="I103" s="229"/>
      <c r="J103" s="230"/>
      <c r="K103" s="231"/>
      <c r="L103" s="232"/>
      <c r="M103" s="232"/>
      <c r="N103" s="228"/>
      <c r="O103" s="234"/>
      <c r="P103" s="235"/>
      <c r="Q103" s="235"/>
      <c r="R103" s="235"/>
      <c r="S103" s="236"/>
      <c r="T103" s="158" t="s">
        <v>18</v>
      </c>
      <c r="U103" s="104"/>
      <c r="V103" s="105"/>
      <c r="W103" s="91"/>
      <c r="X103" s="92"/>
      <c r="Y103" s="92"/>
      <c r="Z103" s="92"/>
      <c r="AA103" s="92"/>
      <c r="AB103" s="92"/>
      <c r="AC103" s="93"/>
      <c r="AD103" s="91"/>
      <c r="AE103" s="92"/>
      <c r="AF103" s="92"/>
      <c r="AG103" s="92"/>
      <c r="AH103" s="92"/>
      <c r="AI103" s="92"/>
      <c r="AJ103" s="93"/>
      <c r="AK103" s="91"/>
      <c r="AL103" s="92"/>
      <c r="AM103" s="92"/>
      <c r="AN103" s="92"/>
      <c r="AO103" s="92"/>
      <c r="AP103" s="92"/>
      <c r="AQ103" s="93"/>
      <c r="AR103" s="91"/>
      <c r="AS103" s="92"/>
      <c r="AT103" s="92"/>
      <c r="AU103" s="92"/>
      <c r="AV103" s="92"/>
      <c r="AW103" s="92"/>
      <c r="AX103" s="93"/>
      <c r="AY103" s="91"/>
      <c r="AZ103" s="92"/>
      <c r="BA103" s="94"/>
      <c r="BB103" s="237"/>
      <c r="BC103" s="238"/>
      <c r="BD103" s="239"/>
      <c r="BE103" s="240"/>
      <c r="BF103" s="241"/>
      <c r="BG103" s="242"/>
      <c r="BH103" s="242"/>
      <c r="BI103" s="242"/>
      <c r="BJ103" s="243"/>
    </row>
    <row r="104" spans="2:62" ht="20.25" customHeight="1" x14ac:dyDescent="0.4">
      <c r="B104" s="247"/>
      <c r="C104" s="248"/>
      <c r="D104" s="249"/>
      <c r="E104" s="170"/>
      <c r="F104" s="171">
        <f>C103</f>
        <v>0</v>
      </c>
      <c r="G104" s="170"/>
      <c r="H104" s="171">
        <f>I103</f>
        <v>0</v>
      </c>
      <c r="I104" s="250"/>
      <c r="J104" s="251"/>
      <c r="K104" s="252"/>
      <c r="L104" s="253"/>
      <c r="M104" s="253"/>
      <c r="N104" s="249"/>
      <c r="O104" s="234"/>
      <c r="P104" s="235"/>
      <c r="Q104" s="235"/>
      <c r="R104" s="235"/>
      <c r="S104" s="236"/>
      <c r="T104" s="159" t="s">
        <v>170</v>
      </c>
      <c r="U104" s="106"/>
      <c r="V104" s="160"/>
      <c r="W104" s="155" t="str">
        <f>IF(W103="","",VLOOKUP(W103,シフト記号表!$C$6:$L$47,10,FALSE))</f>
        <v/>
      </c>
      <c r="X104" s="156" t="str">
        <f>IF(X103="","",VLOOKUP(X103,シフト記号表!$C$6:$L$47,10,FALSE))</f>
        <v/>
      </c>
      <c r="Y104" s="156" t="str">
        <f>IF(Y103="","",VLOOKUP(Y103,シフト記号表!$C$6:$L$47,10,FALSE))</f>
        <v/>
      </c>
      <c r="Z104" s="156" t="str">
        <f>IF(Z103="","",VLOOKUP(Z103,シフト記号表!$C$6:$L$47,10,FALSE))</f>
        <v/>
      </c>
      <c r="AA104" s="156" t="str">
        <f>IF(AA103="","",VLOOKUP(AA103,シフト記号表!$C$6:$L$47,10,FALSE))</f>
        <v/>
      </c>
      <c r="AB104" s="156" t="str">
        <f>IF(AB103="","",VLOOKUP(AB103,シフト記号表!$C$6:$L$47,10,FALSE))</f>
        <v/>
      </c>
      <c r="AC104" s="157" t="str">
        <f>IF(AC103="","",VLOOKUP(AC103,シフト記号表!$C$6:$L$47,10,FALSE))</f>
        <v/>
      </c>
      <c r="AD104" s="155" t="str">
        <f>IF(AD103="","",VLOOKUP(AD103,シフト記号表!$C$6:$L$47,10,FALSE))</f>
        <v/>
      </c>
      <c r="AE104" s="156" t="str">
        <f>IF(AE103="","",VLOOKUP(AE103,シフト記号表!$C$6:$L$47,10,FALSE))</f>
        <v/>
      </c>
      <c r="AF104" s="156" t="str">
        <f>IF(AF103="","",VLOOKUP(AF103,シフト記号表!$C$6:$L$47,10,FALSE))</f>
        <v/>
      </c>
      <c r="AG104" s="156" t="str">
        <f>IF(AG103="","",VLOOKUP(AG103,シフト記号表!$C$6:$L$47,10,FALSE))</f>
        <v/>
      </c>
      <c r="AH104" s="156" t="str">
        <f>IF(AH103="","",VLOOKUP(AH103,シフト記号表!$C$6:$L$47,10,FALSE))</f>
        <v/>
      </c>
      <c r="AI104" s="156" t="str">
        <f>IF(AI103="","",VLOOKUP(AI103,シフト記号表!$C$6:$L$47,10,FALSE))</f>
        <v/>
      </c>
      <c r="AJ104" s="157" t="str">
        <f>IF(AJ103="","",VLOOKUP(AJ103,シフト記号表!$C$6:$L$47,10,FALSE))</f>
        <v/>
      </c>
      <c r="AK104" s="155" t="str">
        <f>IF(AK103="","",VLOOKUP(AK103,シフト記号表!$C$6:$L$47,10,FALSE))</f>
        <v/>
      </c>
      <c r="AL104" s="156" t="str">
        <f>IF(AL103="","",VLOOKUP(AL103,シフト記号表!$C$6:$L$47,10,FALSE))</f>
        <v/>
      </c>
      <c r="AM104" s="156" t="str">
        <f>IF(AM103="","",VLOOKUP(AM103,シフト記号表!$C$6:$L$47,10,FALSE))</f>
        <v/>
      </c>
      <c r="AN104" s="156" t="str">
        <f>IF(AN103="","",VLOOKUP(AN103,シフト記号表!$C$6:$L$47,10,FALSE))</f>
        <v/>
      </c>
      <c r="AO104" s="156" t="str">
        <f>IF(AO103="","",VLOOKUP(AO103,シフト記号表!$C$6:$L$47,10,FALSE))</f>
        <v/>
      </c>
      <c r="AP104" s="156" t="str">
        <f>IF(AP103="","",VLOOKUP(AP103,シフト記号表!$C$6:$L$47,10,FALSE))</f>
        <v/>
      </c>
      <c r="AQ104" s="157" t="str">
        <f>IF(AQ103="","",VLOOKUP(AQ103,シフト記号表!$C$6:$L$47,10,FALSE))</f>
        <v/>
      </c>
      <c r="AR104" s="155" t="str">
        <f>IF(AR103="","",VLOOKUP(AR103,シフト記号表!$C$6:$L$47,10,FALSE))</f>
        <v/>
      </c>
      <c r="AS104" s="156" t="str">
        <f>IF(AS103="","",VLOOKUP(AS103,シフト記号表!$C$6:$L$47,10,FALSE))</f>
        <v/>
      </c>
      <c r="AT104" s="156" t="str">
        <f>IF(AT103="","",VLOOKUP(AT103,シフト記号表!$C$6:$L$47,10,FALSE))</f>
        <v/>
      </c>
      <c r="AU104" s="156" t="str">
        <f>IF(AU103="","",VLOOKUP(AU103,シフト記号表!$C$6:$L$47,10,FALSE))</f>
        <v/>
      </c>
      <c r="AV104" s="156" t="str">
        <f>IF(AV103="","",VLOOKUP(AV103,シフト記号表!$C$6:$L$47,10,FALSE))</f>
        <v/>
      </c>
      <c r="AW104" s="156" t="str">
        <f>IF(AW103="","",VLOOKUP(AW103,シフト記号表!$C$6:$L$47,10,FALSE))</f>
        <v/>
      </c>
      <c r="AX104" s="157" t="str">
        <f>IF(AX103="","",VLOOKUP(AX103,シフト記号表!$C$6:$L$47,10,FALSE))</f>
        <v/>
      </c>
      <c r="AY104" s="155" t="str">
        <f>IF(AY103="","",VLOOKUP(AY103,シフト記号表!$C$6:$L$47,10,FALSE))</f>
        <v/>
      </c>
      <c r="AZ104" s="156" t="str">
        <f>IF(AZ103="","",VLOOKUP(AZ103,シフト記号表!$C$6:$L$47,10,FALSE))</f>
        <v/>
      </c>
      <c r="BA104" s="156" t="str">
        <f>IF(BA103="","",VLOOKUP(BA103,シフト記号表!$C$6:$L$47,10,FALSE))</f>
        <v/>
      </c>
      <c r="BB104" s="244">
        <f>IF($BE$3="４週",SUM(W104:AX104),IF($BE$3="暦月",SUM(W104:BA104),""))</f>
        <v>0</v>
      </c>
      <c r="BC104" s="245"/>
      <c r="BD104" s="246">
        <f>IF($BE$3="４週",BB104/4,IF($BE$3="暦月",(BB104/($BE$8/7)),""))</f>
        <v>0</v>
      </c>
      <c r="BE104" s="245"/>
      <c r="BF104" s="337"/>
      <c r="BG104" s="338"/>
      <c r="BH104" s="338"/>
      <c r="BI104" s="338"/>
      <c r="BJ104" s="339"/>
    </row>
    <row r="105" spans="2:62" ht="20.25" customHeight="1" x14ac:dyDescent="0.4">
      <c r="B105" s="226">
        <f>B103+1</f>
        <v>45</v>
      </c>
      <c r="C105" s="227"/>
      <c r="D105" s="228"/>
      <c r="E105" s="145"/>
      <c r="F105" s="146"/>
      <c r="G105" s="145"/>
      <c r="H105" s="146"/>
      <c r="I105" s="229"/>
      <c r="J105" s="230"/>
      <c r="K105" s="231"/>
      <c r="L105" s="232"/>
      <c r="M105" s="232"/>
      <c r="N105" s="228"/>
      <c r="O105" s="234"/>
      <c r="P105" s="235"/>
      <c r="Q105" s="235"/>
      <c r="R105" s="235"/>
      <c r="S105" s="236"/>
      <c r="T105" s="158" t="s">
        <v>18</v>
      </c>
      <c r="U105" s="104"/>
      <c r="V105" s="105"/>
      <c r="W105" s="91"/>
      <c r="X105" s="92"/>
      <c r="Y105" s="92"/>
      <c r="Z105" s="92"/>
      <c r="AA105" s="92"/>
      <c r="AB105" s="92"/>
      <c r="AC105" s="93"/>
      <c r="AD105" s="91"/>
      <c r="AE105" s="92"/>
      <c r="AF105" s="92"/>
      <c r="AG105" s="92"/>
      <c r="AH105" s="92"/>
      <c r="AI105" s="92"/>
      <c r="AJ105" s="93"/>
      <c r="AK105" s="91"/>
      <c r="AL105" s="92"/>
      <c r="AM105" s="92"/>
      <c r="AN105" s="92"/>
      <c r="AO105" s="92"/>
      <c r="AP105" s="92"/>
      <c r="AQ105" s="93"/>
      <c r="AR105" s="91"/>
      <c r="AS105" s="92"/>
      <c r="AT105" s="92"/>
      <c r="AU105" s="92"/>
      <c r="AV105" s="92"/>
      <c r="AW105" s="92"/>
      <c r="AX105" s="93"/>
      <c r="AY105" s="91"/>
      <c r="AZ105" s="92"/>
      <c r="BA105" s="94"/>
      <c r="BB105" s="237"/>
      <c r="BC105" s="238"/>
      <c r="BD105" s="239"/>
      <c r="BE105" s="240"/>
      <c r="BF105" s="241"/>
      <c r="BG105" s="242"/>
      <c r="BH105" s="242"/>
      <c r="BI105" s="242"/>
      <c r="BJ105" s="243"/>
    </row>
    <row r="106" spans="2:62" ht="20.25" customHeight="1" x14ac:dyDescent="0.4">
      <c r="B106" s="247"/>
      <c r="C106" s="248"/>
      <c r="D106" s="249"/>
      <c r="E106" s="170"/>
      <c r="F106" s="171">
        <f>C105</f>
        <v>0</v>
      </c>
      <c r="G106" s="170"/>
      <c r="H106" s="171">
        <f>I105</f>
        <v>0</v>
      </c>
      <c r="I106" s="250"/>
      <c r="J106" s="251"/>
      <c r="K106" s="252"/>
      <c r="L106" s="253"/>
      <c r="M106" s="253"/>
      <c r="N106" s="249"/>
      <c r="O106" s="234"/>
      <c r="P106" s="235"/>
      <c r="Q106" s="235"/>
      <c r="R106" s="235"/>
      <c r="S106" s="236"/>
      <c r="T106" s="159" t="s">
        <v>170</v>
      </c>
      <c r="U106" s="106"/>
      <c r="V106" s="160"/>
      <c r="W106" s="155" t="str">
        <f>IF(W105="","",VLOOKUP(W105,シフト記号表!$C$6:$L$47,10,FALSE))</f>
        <v/>
      </c>
      <c r="X106" s="156" t="str">
        <f>IF(X105="","",VLOOKUP(X105,シフト記号表!$C$6:$L$47,10,FALSE))</f>
        <v/>
      </c>
      <c r="Y106" s="156" t="str">
        <f>IF(Y105="","",VLOOKUP(Y105,シフト記号表!$C$6:$L$47,10,FALSE))</f>
        <v/>
      </c>
      <c r="Z106" s="156" t="str">
        <f>IF(Z105="","",VLOOKUP(Z105,シフト記号表!$C$6:$L$47,10,FALSE))</f>
        <v/>
      </c>
      <c r="AA106" s="156" t="str">
        <f>IF(AA105="","",VLOOKUP(AA105,シフト記号表!$C$6:$L$47,10,FALSE))</f>
        <v/>
      </c>
      <c r="AB106" s="156" t="str">
        <f>IF(AB105="","",VLOOKUP(AB105,シフト記号表!$C$6:$L$47,10,FALSE))</f>
        <v/>
      </c>
      <c r="AC106" s="157" t="str">
        <f>IF(AC105="","",VLOOKUP(AC105,シフト記号表!$C$6:$L$47,10,FALSE))</f>
        <v/>
      </c>
      <c r="AD106" s="155" t="str">
        <f>IF(AD105="","",VLOOKUP(AD105,シフト記号表!$C$6:$L$47,10,FALSE))</f>
        <v/>
      </c>
      <c r="AE106" s="156" t="str">
        <f>IF(AE105="","",VLOOKUP(AE105,シフト記号表!$C$6:$L$47,10,FALSE))</f>
        <v/>
      </c>
      <c r="AF106" s="156" t="str">
        <f>IF(AF105="","",VLOOKUP(AF105,シフト記号表!$C$6:$L$47,10,FALSE))</f>
        <v/>
      </c>
      <c r="AG106" s="156" t="str">
        <f>IF(AG105="","",VLOOKUP(AG105,シフト記号表!$C$6:$L$47,10,FALSE))</f>
        <v/>
      </c>
      <c r="AH106" s="156" t="str">
        <f>IF(AH105="","",VLOOKUP(AH105,シフト記号表!$C$6:$L$47,10,FALSE))</f>
        <v/>
      </c>
      <c r="AI106" s="156" t="str">
        <f>IF(AI105="","",VLOOKUP(AI105,シフト記号表!$C$6:$L$47,10,FALSE))</f>
        <v/>
      </c>
      <c r="AJ106" s="157" t="str">
        <f>IF(AJ105="","",VLOOKUP(AJ105,シフト記号表!$C$6:$L$47,10,FALSE))</f>
        <v/>
      </c>
      <c r="AK106" s="155" t="str">
        <f>IF(AK105="","",VLOOKUP(AK105,シフト記号表!$C$6:$L$47,10,FALSE))</f>
        <v/>
      </c>
      <c r="AL106" s="156" t="str">
        <f>IF(AL105="","",VLOOKUP(AL105,シフト記号表!$C$6:$L$47,10,FALSE))</f>
        <v/>
      </c>
      <c r="AM106" s="156" t="str">
        <f>IF(AM105="","",VLOOKUP(AM105,シフト記号表!$C$6:$L$47,10,FALSE))</f>
        <v/>
      </c>
      <c r="AN106" s="156" t="str">
        <f>IF(AN105="","",VLOOKUP(AN105,シフト記号表!$C$6:$L$47,10,FALSE))</f>
        <v/>
      </c>
      <c r="AO106" s="156" t="str">
        <f>IF(AO105="","",VLOOKUP(AO105,シフト記号表!$C$6:$L$47,10,FALSE))</f>
        <v/>
      </c>
      <c r="AP106" s="156" t="str">
        <f>IF(AP105="","",VLOOKUP(AP105,シフト記号表!$C$6:$L$47,10,FALSE))</f>
        <v/>
      </c>
      <c r="AQ106" s="157" t="str">
        <f>IF(AQ105="","",VLOOKUP(AQ105,シフト記号表!$C$6:$L$47,10,FALSE))</f>
        <v/>
      </c>
      <c r="AR106" s="155" t="str">
        <f>IF(AR105="","",VLOOKUP(AR105,シフト記号表!$C$6:$L$47,10,FALSE))</f>
        <v/>
      </c>
      <c r="AS106" s="156" t="str">
        <f>IF(AS105="","",VLOOKUP(AS105,シフト記号表!$C$6:$L$47,10,FALSE))</f>
        <v/>
      </c>
      <c r="AT106" s="156" t="str">
        <f>IF(AT105="","",VLOOKUP(AT105,シフト記号表!$C$6:$L$47,10,FALSE))</f>
        <v/>
      </c>
      <c r="AU106" s="156" t="str">
        <f>IF(AU105="","",VLOOKUP(AU105,シフト記号表!$C$6:$L$47,10,FALSE))</f>
        <v/>
      </c>
      <c r="AV106" s="156" t="str">
        <f>IF(AV105="","",VLOOKUP(AV105,シフト記号表!$C$6:$L$47,10,FALSE))</f>
        <v/>
      </c>
      <c r="AW106" s="156" t="str">
        <f>IF(AW105="","",VLOOKUP(AW105,シフト記号表!$C$6:$L$47,10,FALSE))</f>
        <v/>
      </c>
      <c r="AX106" s="157" t="str">
        <f>IF(AX105="","",VLOOKUP(AX105,シフト記号表!$C$6:$L$47,10,FALSE))</f>
        <v/>
      </c>
      <c r="AY106" s="155" t="str">
        <f>IF(AY105="","",VLOOKUP(AY105,シフト記号表!$C$6:$L$47,10,FALSE))</f>
        <v/>
      </c>
      <c r="AZ106" s="156" t="str">
        <f>IF(AZ105="","",VLOOKUP(AZ105,シフト記号表!$C$6:$L$47,10,FALSE))</f>
        <v/>
      </c>
      <c r="BA106" s="156" t="str">
        <f>IF(BA105="","",VLOOKUP(BA105,シフト記号表!$C$6:$L$47,10,FALSE))</f>
        <v/>
      </c>
      <c r="BB106" s="244">
        <f>IF($BE$3="４週",SUM(W106:AX106),IF($BE$3="暦月",SUM(W106:BA106),""))</f>
        <v>0</v>
      </c>
      <c r="BC106" s="245"/>
      <c r="BD106" s="246">
        <f>IF($BE$3="４週",BB106/4,IF($BE$3="暦月",(BB106/($BE$8/7)),""))</f>
        <v>0</v>
      </c>
      <c r="BE106" s="245"/>
      <c r="BF106" s="337"/>
      <c r="BG106" s="338"/>
      <c r="BH106" s="338"/>
      <c r="BI106" s="338"/>
      <c r="BJ106" s="339"/>
    </row>
    <row r="107" spans="2:62" ht="20.25" customHeight="1" x14ac:dyDescent="0.4">
      <c r="B107" s="226">
        <f>B105+1</f>
        <v>46</v>
      </c>
      <c r="C107" s="227"/>
      <c r="D107" s="228"/>
      <c r="E107" s="145"/>
      <c r="F107" s="146"/>
      <c r="G107" s="145"/>
      <c r="H107" s="146"/>
      <c r="I107" s="229"/>
      <c r="J107" s="230"/>
      <c r="K107" s="231"/>
      <c r="L107" s="232"/>
      <c r="M107" s="232"/>
      <c r="N107" s="228"/>
      <c r="O107" s="234"/>
      <c r="P107" s="235"/>
      <c r="Q107" s="235"/>
      <c r="R107" s="235"/>
      <c r="S107" s="236"/>
      <c r="T107" s="158" t="s">
        <v>18</v>
      </c>
      <c r="U107" s="104"/>
      <c r="V107" s="105"/>
      <c r="W107" s="91"/>
      <c r="X107" s="92"/>
      <c r="Y107" s="92"/>
      <c r="Z107" s="92"/>
      <c r="AA107" s="92"/>
      <c r="AB107" s="92"/>
      <c r="AC107" s="93"/>
      <c r="AD107" s="91"/>
      <c r="AE107" s="92"/>
      <c r="AF107" s="92"/>
      <c r="AG107" s="92"/>
      <c r="AH107" s="92"/>
      <c r="AI107" s="92"/>
      <c r="AJ107" s="93"/>
      <c r="AK107" s="91"/>
      <c r="AL107" s="92"/>
      <c r="AM107" s="92"/>
      <c r="AN107" s="92"/>
      <c r="AO107" s="92"/>
      <c r="AP107" s="92"/>
      <c r="AQ107" s="93"/>
      <c r="AR107" s="91"/>
      <c r="AS107" s="92"/>
      <c r="AT107" s="92"/>
      <c r="AU107" s="92"/>
      <c r="AV107" s="92"/>
      <c r="AW107" s="92"/>
      <c r="AX107" s="93"/>
      <c r="AY107" s="91"/>
      <c r="AZ107" s="92"/>
      <c r="BA107" s="94"/>
      <c r="BB107" s="237"/>
      <c r="BC107" s="238"/>
      <c r="BD107" s="239"/>
      <c r="BE107" s="240"/>
      <c r="BF107" s="241"/>
      <c r="BG107" s="242"/>
      <c r="BH107" s="242"/>
      <c r="BI107" s="242"/>
      <c r="BJ107" s="243"/>
    </row>
    <row r="108" spans="2:62" ht="20.25" customHeight="1" x14ac:dyDescent="0.4">
      <c r="B108" s="247"/>
      <c r="C108" s="248"/>
      <c r="D108" s="249"/>
      <c r="E108" s="170"/>
      <c r="F108" s="171">
        <f>C107</f>
        <v>0</v>
      </c>
      <c r="G108" s="170"/>
      <c r="H108" s="171">
        <f>I107</f>
        <v>0</v>
      </c>
      <c r="I108" s="250"/>
      <c r="J108" s="251"/>
      <c r="K108" s="252"/>
      <c r="L108" s="253"/>
      <c r="M108" s="253"/>
      <c r="N108" s="249"/>
      <c r="O108" s="234"/>
      <c r="P108" s="235"/>
      <c r="Q108" s="235"/>
      <c r="R108" s="235"/>
      <c r="S108" s="236"/>
      <c r="T108" s="159" t="s">
        <v>170</v>
      </c>
      <c r="U108" s="106"/>
      <c r="V108" s="160"/>
      <c r="W108" s="155" t="str">
        <f>IF(W107="","",VLOOKUP(W107,シフト記号表!$C$6:$L$47,10,FALSE))</f>
        <v/>
      </c>
      <c r="X108" s="156" t="str">
        <f>IF(X107="","",VLOOKUP(X107,シフト記号表!$C$6:$L$47,10,FALSE))</f>
        <v/>
      </c>
      <c r="Y108" s="156" t="str">
        <f>IF(Y107="","",VLOOKUP(Y107,シフト記号表!$C$6:$L$47,10,FALSE))</f>
        <v/>
      </c>
      <c r="Z108" s="156" t="str">
        <f>IF(Z107="","",VLOOKUP(Z107,シフト記号表!$C$6:$L$47,10,FALSE))</f>
        <v/>
      </c>
      <c r="AA108" s="156" t="str">
        <f>IF(AA107="","",VLOOKUP(AA107,シフト記号表!$C$6:$L$47,10,FALSE))</f>
        <v/>
      </c>
      <c r="AB108" s="156" t="str">
        <f>IF(AB107="","",VLOOKUP(AB107,シフト記号表!$C$6:$L$47,10,FALSE))</f>
        <v/>
      </c>
      <c r="AC108" s="157" t="str">
        <f>IF(AC107="","",VLOOKUP(AC107,シフト記号表!$C$6:$L$47,10,FALSE))</f>
        <v/>
      </c>
      <c r="AD108" s="155" t="str">
        <f>IF(AD107="","",VLOOKUP(AD107,シフト記号表!$C$6:$L$47,10,FALSE))</f>
        <v/>
      </c>
      <c r="AE108" s="156" t="str">
        <f>IF(AE107="","",VLOOKUP(AE107,シフト記号表!$C$6:$L$47,10,FALSE))</f>
        <v/>
      </c>
      <c r="AF108" s="156" t="str">
        <f>IF(AF107="","",VLOOKUP(AF107,シフト記号表!$C$6:$L$47,10,FALSE))</f>
        <v/>
      </c>
      <c r="AG108" s="156" t="str">
        <f>IF(AG107="","",VLOOKUP(AG107,シフト記号表!$C$6:$L$47,10,FALSE))</f>
        <v/>
      </c>
      <c r="AH108" s="156" t="str">
        <f>IF(AH107="","",VLOOKUP(AH107,シフト記号表!$C$6:$L$47,10,FALSE))</f>
        <v/>
      </c>
      <c r="AI108" s="156" t="str">
        <f>IF(AI107="","",VLOOKUP(AI107,シフト記号表!$C$6:$L$47,10,FALSE))</f>
        <v/>
      </c>
      <c r="AJ108" s="157" t="str">
        <f>IF(AJ107="","",VLOOKUP(AJ107,シフト記号表!$C$6:$L$47,10,FALSE))</f>
        <v/>
      </c>
      <c r="AK108" s="155" t="str">
        <f>IF(AK107="","",VLOOKUP(AK107,シフト記号表!$C$6:$L$47,10,FALSE))</f>
        <v/>
      </c>
      <c r="AL108" s="156" t="str">
        <f>IF(AL107="","",VLOOKUP(AL107,シフト記号表!$C$6:$L$47,10,FALSE))</f>
        <v/>
      </c>
      <c r="AM108" s="156" t="str">
        <f>IF(AM107="","",VLOOKUP(AM107,シフト記号表!$C$6:$L$47,10,FALSE))</f>
        <v/>
      </c>
      <c r="AN108" s="156" t="str">
        <f>IF(AN107="","",VLOOKUP(AN107,シフト記号表!$C$6:$L$47,10,FALSE))</f>
        <v/>
      </c>
      <c r="AO108" s="156" t="str">
        <f>IF(AO107="","",VLOOKUP(AO107,シフト記号表!$C$6:$L$47,10,FALSE))</f>
        <v/>
      </c>
      <c r="AP108" s="156" t="str">
        <f>IF(AP107="","",VLOOKUP(AP107,シフト記号表!$C$6:$L$47,10,FALSE))</f>
        <v/>
      </c>
      <c r="AQ108" s="157" t="str">
        <f>IF(AQ107="","",VLOOKUP(AQ107,シフト記号表!$C$6:$L$47,10,FALSE))</f>
        <v/>
      </c>
      <c r="AR108" s="155" t="str">
        <f>IF(AR107="","",VLOOKUP(AR107,シフト記号表!$C$6:$L$47,10,FALSE))</f>
        <v/>
      </c>
      <c r="AS108" s="156" t="str">
        <f>IF(AS107="","",VLOOKUP(AS107,シフト記号表!$C$6:$L$47,10,FALSE))</f>
        <v/>
      </c>
      <c r="AT108" s="156" t="str">
        <f>IF(AT107="","",VLOOKUP(AT107,シフト記号表!$C$6:$L$47,10,FALSE))</f>
        <v/>
      </c>
      <c r="AU108" s="156" t="str">
        <f>IF(AU107="","",VLOOKUP(AU107,シフト記号表!$C$6:$L$47,10,FALSE))</f>
        <v/>
      </c>
      <c r="AV108" s="156" t="str">
        <f>IF(AV107="","",VLOOKUP(AV107,シフト記号表!$C$6:$L$47,10,FALSE))</f>
        <v/>
      </c>
      <c r="AW108" s="156" t="str">
        <f>IF(AW107="","",VLOOKUP(AW107,シフト記号表!$C$6:$L$47,10,FALSE))</f>
        <v/>
      </c>
      <c r="AX108" s="157" t="str">
        <f>IF(AX107="","",VLOOKUP(AX107,シフト記号表!$C$6:$L$47,10,FALSE))</f>
        <v/>
      </c>
      <c r="AY108" s="155" t="str">
        <f>IF(AY107="","",VLOOKUP(AY107,シフト記号表!$C$6:$L$47,10,FALSE))</f>
        <v/>
      </c>
      <c r="AZ108" s="156" t="str">
        <f>IF(AZ107="","",VLOOKUP(AZ107,シフト記号表!$C$6:$L$47,10,FALSE))</f>
        <v/>
      </c>
      <c r="BA108" s="156" t="str">
        <f>IF(BA107="","",VLOOKUP(BA107,シフト記号表!$C$6:$L$47,10,FALSE))</f>
        <v/>
      </c>
      <c r="BB108" s="244">
        <f>IF($BE$3="４週",SUM(W108:AX108),IF($BE$3="暦月",SUM(W108:BA108),""))</f>
        <v>0</v>
      </c>
      <c r="BC108" s="245"/>
      <c r="BD108" s="246">
        <f>IF($BE$3="４週",BB108/4,IF($BE$3="暦月",(BB108/($BE$8/7)),""))</f>
        <v>0</v>
      </c>
      <c r="BE108" s="245"/>
      <c r="BF108" s="337"/>
      <c r="BG108" s="338"/>
      <c r="BH108" s="338"/>
      <c r="BI108" s="338"/>
      <c r="BJ108" s="339"/>
    </row>
    <row r="109" spans="2:62" ht="20.25" customHeight="1" x14ac:dyDescent="0.4">
      <c r="B109" s="226">
        <f>B107+1</f>
        <v>47</v>
      </c>
      <c r="C109" s="227"/>
      <c r="D109" s="228"/>
      <c r="E109" s="145"/>
      <c r="F109" s="146"/>
      <c r="G109" s="145"/>
      <c r="H109" s="146"/>
      <c r="I109" s="229"/>
      <c r="J109" s="230"/>
      <c r="K109" s="231"/>
      <c r="L109" s="232"/>
      <c r="M109" s="232"/>
      <c r="N109" s="228"/>
      <c r="O109" s="234"/>
      <c r="P109" s="235"/>
      <c r="Q109" s="235"/>
      <c r="R109" s="235"/>
      <c r="S109" s="236"/>
      <c r="T109" s="158" t="s">
        <v>18</v>
      </c>
      <c r="U109" s="104"/>
      <c r="V109" s="105"/>
      <c r="W109" s="91"/>
      <c r="X109" s="92"/>
      <c r="Y109" s="92"/>
      <c r="Z109" s="92"/>
      <c r="AA109" s="92"/>
      <c r="AB109" s="92"/>
      <c r="AC109" s="93"/>
      <c r="AD109" s="91"/>
      <c r="AE109" s="92"/>
      <c r="AF109" s="92"/>
      <c r="AG109" s="92"/>
      <c r="AH109" s="92"/>
      <c r="AI109" s="92"/>
      <c r="AJ109" s="93"/>
      <c r="AK109" s="91"/>
      <c r="AL109" s="92"/>
      <c r="AM109" s="92"/>
      <c r="AN109" s="92"/>
      <c r="AO109" s="92"/>
      <c r="AP109" s="92"/>
      <c r="AQ109" s="93"/>
      <c r="AR109" s="91"/>
      <c r="AS109" s="92"/>
      <c r="AT109" s="92"/>
      <c r="AU109" s="92"/>
      <c r="AV109" s="92"/>
      <c r="AW109" s="92"/>
      <c r="AX109" s="93"/>
      <c r="AY109" s="91"/>
      <c r="AZ109" s="92"/>
      <c r="BA109" s="94"/>
      <c r="BB109" s="237"/>
      <c r="BC109" s="238"/>
      <c r="BD109" s="239"/>
      <c r="BE109" s="240"/>
      <c r="BF109" s="241"/>
      <c r="BG109" s="242"/>
      <c r="BH109" s="242"/>
      <c r="BI109" s="242"/>
      <c r="BJ109" s="243"/>
    </row>
    <row r="110" spans="2:62" ht="20.25" customHeight="1" x14ac:dyDescent="0.4">
      <c r="B110" s="247"/>
      <c r="C110" s="248"/>
      <c r="D110" s="249"/>
      <c r="E110" s="170"/>
      <c r="F110" s="171">
        <f>C109</f>
        <v>0</v>
      </c>
      <c r="G110" s="170"/>
      <c r="H110" s="171">
        <f>I109</f>
        <v>0</v>
      </c>
      <c r="I110" s="250"/>
      <c r="J110" s="251"/>
      <c r="K110" s="252"/>
      <c r="L110" s="253"/>
      <c r="M110" s="253"/>
      <c r="N110" s="249"/>
      <c r="O110" s="234"/>
      <c r="P110" s="235"/>
      <c r="Q110" s="235"/>
      <c r="R110" s="235"/>
      <c r="S110" s="236"/>
      <c r="T110" s="159" t="s">
        <v>170</v>
      </c>
      <c r="U110" s="106"/>
      <c r="V110" s="160"/>
      <c r="W110" s="155" t="str">
        <f>IF(W109="","",VLOOKUP(W109,シフト記号表!$C$6:$L$47,10,FALSE))</f>
        <v/>
      </c>
      <c r="X110" s="156" t="str">
        <f>IF(X109="","",VLOOKUP(X109,シフト記号表!$C$6:$L$47,10,FALSE))</f>
        <v/>
      </c>
      <c r="Y110" s="156" t="str">
        <f>IF(Y109="","",VLOOKUP(Y109,シフト記号表!$C$6:$L$47,10,FALSE))</f>
        <v/>
      </c>
      <c r="Z110" s="156" t="str">
        <f>IF(Z109="","",VLOOKUP(Z109,シフト記号表!$C$6:$L$47,10,FALSE))</f>
        <v/>
      </c>
      <c r="AA110" s="156" t="str">
        <f>IF(AA109="","",VLOOKUP(AA109,シフト記号表!$C$6:$L$47,10,FALSE))</f>
        <v/>
      </c>
      <c r="AB110" s="156" t="str">
        <f>IF(AB109="","",VLOOKUP(AB109,シフト記号表!$C$6:$L$47,10,FALSE))</f>
        <v/>
      </c>
      <c r="AC110" s="157" t="str">
        <f>IF(AC109="","",VLOOKUP(AC109,シフト記号表!$C$6:$L$47,10,FALSE))</f>
        <v/>
      </c>
      <c r="AD110" s="155" t="str">
        <f>IF(AD109="","",VLOOKUP(AD109,シフト記号表!$C$6:$L$47,10,FALSE))</f>
        <v/>
      </c>
      <c r="AE110" s="156" t="str">
        <f>IF(AE109="","",VLOOKUP(AE109,シフト記号表!$C$6:$L$47,10,FALSE))</f>
        <v/>
      </c>
      <c r="AF110" s="156" t="str">
        <f>IF(AF109="","",VLOOKUP(AF109,シフト記号表!$C$6:$L$47,10,FALSE))</f>
        <v/>
      </c>
      <c r="AG110" s="156" t="str">
        <f>IF(AG109="","",VLOOKUP(AG109,シフト記号表!$C$6:$L$47,10,FALSE))</f>
        <v/>
      </c>
      <c r="AH110" s="156" t="str">
        <f>IF(AH109="","",VLOOKUP(AH109,シフト記号表!$C$6:$L$47,10,FALSE))</f>
        <v/>
      </c>
      <c r="AI110" s="156" t="str">
        <f>IF(AI109="","",VLOOKUP(AI109,シフト記号表!$C$6:$L$47,10,FALSE))</f>
        <v/>
      </c>
      <c r="AJ110" s="157" t="str">
        <f>IF(AJ109="","",VLOOKUP(AJ109,シフト記号表!$C$6:$L$47,10,FALSE))</f>
        <v/>
      </c>
      <c r="AK110" s="155" t="str">
        <f>IF(AK109="","",VLOOKUP(AK109,シフト記号表!$C$6:$L$47,10,FALSE))</f>
        <v/>
      </c>
      <c r="AL110" s="156" t="str">
        <f>IF(AL109="","",VLOOKUP(AL109,シフト記号表!$C$6:$L$47,10,FALSE))</f>
        <v/>
      </c>
      <c r="AM110" s="156" t="str">
        <f>IF(AM109="","",VLOOKUP(AM109,シフト記号表!$C$6:$L$47,10,FALSE))</f>
        <v/>
      </c>
      <c r="AN110" s="156" t="str">
        <f>IF(AN109="","",VLOOKUP(AN109,シフト記号表!$C$6:$L$47,10,FALSE))</f>
        <v/>
      </c>
      <c r="AO110" s="156" t="str">
        <f>IF(AO109="","",VLOOKUP(AO109,シフト記号表!$C$6:$L$47,10,FALSE))</f>
        <v/>
      </c>
      <c r="AP110" s="156" t="str">
        <f>IF(AP109="","",VLOOKUP(AP109,シフト記号表!$C$6:$L$47,10,FALSE))</f>
        <v/>
      </c>
      <c r="AQ110" s="157" t="str">
        <f>IF(AQ109="","",VLOOKUP(AQ109,シフト記号表!$C$6:$L$47,10,FALSE))</f>
        <v/>
      </c>
      <c r="AR110" s="155" t="str">
        <f>IF(AR109="","",VLOOKUP(AR109,シフト記号表!$C$6:$L$47,10,FALSE))</f>
        <v/>
      </c>
      <c r="AS110" s="156" t="str">
        <f>IF(AS109="","",VLOOKUP(AS109,シフト記号表!$C$6:$L$47,10,FALSE))</f>
        <v/>
      </c>
      <c r="AT110" s="156" t="str">
        <f>IF(AT109="","",VLOOKUP(AT109,シフト記号表!$C$6:$L$47,10,FALSE))</f>
        <v/>
      </c>
      <c r="AU110" s="156" t="str">
        <f>IF(AU109="","",VLOOKUP(AU109,シフト記号表!$C$6:$L$47,10,FALSE))</f>
        <v/>
      </c>
      <c r="AV110" s="156" t="str">
        <f>IF(AV109="","",VLOOKUP(AV109,シフト記号表!$C$6:$L$47,10,FALSE))</f>
        <v/>
      </c>
      <c r="AW110" s="156" t="str">
        <f>IF(AW109="","",VLOOKUP(AW109,シフト記号表!$C$6:$L$47,10,FALSE))</f>
        <v/>
      </c>
      <c r="AX110" s="157" t="str">
        <f>IF(AX109="","",VLOOKUP(AX109,シフト記号表!$C$6:$L$47,10,FALSE))</f>
        <v/>
      </c>
      <c r="AY110" s="155" t="str">
        <f>IF(AY109="","",VLOOKUP(AY109,シフト記号表!$C$6:$L$47,10,FALSE))</f>
        <v/>
      </c>
      <c r="AZ110" s="156" t="str">
        <f>IF(AZ109="","",VLOOKUP(AZ109,シフト記号表!$C$6:$L$47,10,FALSE))</f>
        <v/>
      </c>
      <c r="BA110" s="156" t="str">
        <f>IF(BA109="","",VLOOKUP(BA109,シフト記号表!$C$6:$L$47,10,FALSE))</f>
        <v/>
      </c>
      <c r="BB110" s="244">
        <f>IF($BE$3="４週",SUM(W110:AX110),IF($BE$3="暦月",SUM(W110:BA110),""))</f>
        <v>0</v>
      </c>
      <c r="BC110" s="245"/>
      <c r="BD110" s="246">
        <f>IF($BE$3="４週",BB110/4,IF($BE$3="暦月",(BB110/($BE$8/7)),""))</f>
        <v>0</v>
      </c>
      <c r="BE110" s="245"/>
      <c r="BF110" s="337"/>
      <c r="BG110" s="338"/>
      <c r="BH110" s="338"/>
      <c r="BI110" s="338"/>
      <c r="BJ110" s="339"/>
    </row>
    <row r="111" spans="2:62" ht="20.25" customHeight="1" x14ac:dyDescent="0.4">
      <c r="B111" s="226">
        <f>B109+1</f>
        <v>48</v>
      </c>
      <c r="C111" s="227"/>
      <c r="D111" s="228"/>
      <c r="E111" s="145"/>
      <c r="F111" s="146"/>
      <c r="G111" s="145"/>
      <c r="H111" s="146"/>
      <c r="I111" s="229"/>
      <c r="J111" s="230"/>
      <c r="K111" s="231"/>
      <c r="L111" s="232"/>
      <c r="M111" s="232"/>
      <c r="N111" s="228"/>
      <c r="O111" s="234"/>
      <c r="P111" s="235"/>
      <c r="Q111" s="235"/>
      <c r="R111" s="235"/>
      <c r="S111" s="236"/>
      <c r="T111" s="158" t="s">
        <v>18</v>
      </c>
      <c r="U111" s="104"/>
      <c r="V111" s="105"/>
      <c r="W111" s="91"/>
      <c r="X111" s="92"/>
      <c r="Y111" s="92"/>
      <c r="Z111" s="92"/>
      <c r="AA111" s="92"/>
      <c r="AB111" s="92"/>
      <c r="AC111" s="93"/>
      <c r="AD111" s="91"/>
      <c r="AE111" s="92"/>
      <c r="AF111" s="92"/>
      <c r="AG111" s="92"/>
      <c r="AH111" s="92"/>
      <c r="AI111" s="92"/>
      <c r="AJ111" s="93"/>
      <c r="AK111" s="91"/>
      <c r="AL111" s="92"/>
      <c r="AM111" s="92"/>
      <c r="AN111" s="92"/>
      <c r="AO111" s="92"/>
      <c r="AP111" s="92"/>
      <c r="AQ111" s="93"/>
      <c r="AR111" s="91"/>
      <c r="AS111" s="92"/>
      <c r="AT111" s="92"/>
      <c r="AU111" s="92"/>
      <c r="AV111" s="92"/>
      <c r="AW111" s="92"/>
      <c r="AX111" s="93"/>
      <c r="AY111" s="91"/>
      <c r="AZ111" s="92"/>
      <c r="BA111" s="94"/>
      <c r="BB111" s="237"/>
      <c r="BC111" s="238"/>
      <c r="BD111" s="239"/>
      <c r="BE111" s="240"/>
      <c r="BF111" s="241"/>
      <c r="BG111" s="242"/>
      <c r="BH111" s="242"/>
      <c r="BI111" s="242"/>
      <c r="BJ111" s="243"/>
    </row>
    <row r="112" spans="2:62" ht="20.25" customHeight="1" x14ac:dyDescent="0.4">
      <c r="B112" s="247"/>
      <c r="C112" s="248"/>
      <c r="D112" s="249"/>
      <c r="E112" s="170"/>
      <c r="F112" s="171">
        <f>C111</f>
        <v>0</v>
      </c>
      <c r="G112" s="170"/>
      <c r="H112" s="171">
        <f>I111</f>
        <v>0</v>
      </c>
      <c r="I112" s="250"/>
      <c r="J112" s="251"/>
      <c r="K112" s="252"/>
      <c r="L112" s="253"/>
      <c r="M112" s="253"/>
      <c r="N112" s="249"/>
      <c r="O112" s="234"/>
      <c r="P112" s="235"/>
      <c r="Q112" s="235"/>
      <c r="R112" s="235"/>
      <c r="S112" s="236"/>
      <c r="T112" s="159" t="s">
        <v>170</v>
      </c>
      <c r="U112" s="106"/>
      <c r="V112" s="160"/>
      <c r="W112" s="155" t="str">
        <f>IF(W111="","",VLOOKUP(W111,シフト記号表!$C$6:$L$47,10,FALSE))</f>
        <v/>
      </c>
      <c r="X112" s="156" t="str">
        <f>IF(X111="","",VLOOKUP(X111,シフト記号表!$C$6:$L$47,10,FALSE))</f>
        <v/>
      </c>
      <c r="Y112" s="156" t="str">
        <f>IF(Y111="","",VLOOKUP(Y111,シフト記号表!$C$6:$L$47,10,FALSE))</f>
        <v/>
      </c>
      <c r="Z112" s="156" t="str">
        <f>IF(Z111="","",VLOOKUP(Z111,シフト記号表!$C$6:$L$47,10,FALSE))</f>
        <v/>
      </c>
      <c r="AA112" s="156" t="str">
        <f>IF(AA111="","",VLOOKUP(AA111,シフト記号表!$C$6:$L$47,10,FALSE))</f>
        <v/>
      </c>
      <c r="AB112" s="156" t="str">
        <f>IF(AB111="","",VLOOKUP(AB111,シフト記号表!$C$6:$L$47,10,FALSE))</f>
        <v/>
      </c>
      <c r="AC112" s="157" t="str">
        <f>IF(AC111="","",VLOOKUP(AC111,シフト記号表!$C$6:$L$47,10,FALSE))</f>
        <v/>
      </c>
      <c r="AD112" s="155" t="str">
        <f>IF(AD111="","",VLOOKUP(AD111,シフト記号表!$C$6:$L$47,10,FALSE))</f>
        <v/>
      </c>
      <c r="AE112" s="156" t="str">
        <f>IF(AE111="","",VLOOKUP(AE111,シフト記号表!$C$6:$L$47,10,FALSE))</f>
        <v/>
      </c>
      <c r="AF112" s="156" t="str">
        <f>IF(AF111="","",VLOOKUP(AF111,シフト記号表!$C$6:$L$47,10,FALSE))</f>
        <v/>
      </c>
      <c r="AG112" s="156" t="str">
        <f>IF(AG111="","",VLOOKUP(AG111,シフト記号表!$C$6:$L$47,10,FALSE))</f>
        <v/>
      </c>
      <c r="AH112" s="156" t="str">
        <f>IF(AH111="","",VLOOKUP(AH111,シフト記号表!$C$6:$L$47,10,FALSE))</f>
        <v/>
      </c>
      <c r="AI112" s="156" t="str">
        <f>IF(AI111="","",VLOOKUP(AI111,シフト記号表!$C$6:$L$47,10,FALSE))</f>
        <v/>
      </c>
      <c r="AJ112" s="157" t="str">
        <f>IF(AJ111="","",VLOOKUP(AJ111,シフト記号表!$C$6:$L$47,10,FALSE))</f>
        <v/>
      </c>
      <c r="AK112" s="155" t="str">
        <f>IF(AK111="","",VLOOKUP(AK111,シフト記号表!$C$6:$L$47,10,FALSE))</f>
        <v/>
      </c>
      <c r="AL112" s="156" t="str">
        <f>IF(AL111="","",VLOOKUP(AL111,シフト記号表!$C$6:$L$47,10,FALSE))</f>
        <v/>
      </c>
      <c r="AM112" s="156" t="str">
        <f>IF(AM111="","",VLOOKUP(AM111,シフト記号表!$C$6:$L$47,10,FALSE))</f>
        <v/>
      </c>
      <c r="AN112" s="156" t="str">
        <f>IF(AN111="","",VLOOKUP(AN111,シフト記号表!$C$6:$L$47,10,FALSE))</f>
        <v/>
      </c>
      <c r="AO112" s="156" t="str">
        <f>IF(AO111="","",VLOOKUP(AO111,シフト記号表!$C$6:$L$47,10,FALSE))</f>
        <v/>
      </c>
      <c r="AP112" s="156" t="str">
        <f>IF(AP111="","",VLOOKUP(AP111,シフト記号表!$C$6:$L$47,10,FALSE))</f>
        <v/>
      </c>
      <c r="AQ112" s="157" t="str">
        <f>IF(AQ111="","",VLOOKUP(AQ111,シフト記号表!$C$6:$L$47,10,FALSE))</f>
        <v/>
      </c>
      <c r="AR112" s="155" t="str">
        <f>IF(AR111="","",VLOOKUP(AR111,シフト記号表!$C$6:$L$47,10,FALSE))</f>
        <v/>
      </c>
      <c r="AS112" s="156" t="str">
        <f>IF(AS111="","",VLOOKUP(AS111,シフト記号表!$C$6:$L$47,10,FALSE))</f>
        <v/>
      </c>
      <c r="AT112" s="156" t="str">
        <f>IF(AT111="","",VLOOKUP(AT111,シフト記号表!$C$6:$L$47,10,FALSE))</f>
        <v/>
      </c>
      <c r="AU112" s="156" t="str">
        <f>IF(AU111="","",VLOOKUP(AU111,シフト記号表!$C$6:$L$47,10,FALSE))</f>
        <v/>
      </c>
      <c r="AV112" s="156" t="str">
        <f>IF(AV111="","",VLOOKUP(AV111,シフト記号表!$C$6:$L$47,10,FALSE))</f>
        <v/>
      </c>
      <c r="AW112" s="156" t="str">
        <f>IF(AW111="","",VLOOKUP(AW111,シフト記号表!$C$6:$L$47,10,FALSE))</f>
        <v/>
      </c>
      <c r="AX112" s="157" t="str">
        <f>IF(AX111="","",VLOOKUP(AX111,シフト記号表!$C$6:$L$47,10,FALSE))</f>
        <v/>
      </c>
      <c r="AY112" s="155" t="str">
        <f>IF(AY111="","",VLOOKUP(AY111,シフト記号表!$C$6:$L$47,10,FALSE))</f>
        <v/>
      </c>
      <c r="AZ112" s="156" t="str">
        <f>IF(AZ111="","",VLOOKUP(AZ111,シフト記号表!$C$6:$L$47,10,FALSE))</f>
        <v/>
      </c>
      <c r="BA112" s="156" t="str">
        <f>IF(BA111="","",VLOOKUP(BA111,シフト記号表!$C$6:$L$47,10,FALSE))</f>
        <v/>
      </c>
      <c r="BB112" s="244">
        <f>IF($BE$3="４週",SUM(W112:AX112),IF($BE$3="暦月",SUM(W112:BA112),""))</f>
        <v>0</v>
      </c>
      <c r="BC112" s="245"/>
      <c r="BD112" s="246">
        <f>IF($BE$3="４週",BB112/4,IF($BE$3="暦月",(BB112/($BE$8/7)),""))</f>
        <v>0</v>
      </c>
      <c r="BE112" s="245"/>
      <c r="BF112" s="337"/>
      <c r="BG112" s="338"/>
      <c r="BH112" s="338"/>
      <c r="BI112" s="338"/>
      <c r="BJ112" s="339"/>
    </row>
    <row r="113" spans="2:62" ht="20.25" customHeight="1" x14ac:dyDescent="0.4">
      <c r="B113" s="226">
        <f>B111+1</f>
        <v>49</v>
      </c>
      <c r="C113" s="227"/>
      <c r="D113" s="228"/>
      <c r="E113" s="145"/>
      <c r="F113" s="146"/>
      <c r="G113" s="145"/>
      <c r="H113" s="146"/>
      <c r="I113" s="229"/>
      <c r="J113" s="230"/>
      <c r="K113" s="231"/>
      <c r="L113" s="232"/>
      <c r="M113" s="232"/>
      <c r="N113" s="228"/>
      <c r="O113" s="234"/>
      <c r="P113" s="235"/>
      <c r="Q113" s="235"/>
      <c r="R113" s="235"/>
      <c r="S113" s="236"/>
      <c r="T113" s="158" t="s">
        <v>18</v>
      </c>
      <c r="U113" s="104"/>
      <c r="V113" s="105"/>
      <c r="W113" s="91"/>
      <c r="X113" s="92"/>
      <c r="Y113" s="92"/>
      <c r="Z113" s="92"/>
      <c r="AA113" s="92"/>
      <c r="AB113" s="92"/>
      <c r="AC113" s="93"/>
      <c r="AD113" s="91"/>
      <c r="AE113" s="92"/>
      <c r="AF113" s="92"/>
      <c r="AG113" s="92"/>
      <c r="AH113" s="92"/>
      <c r="AI113" s="92"/>
      <c r="AJ113" s="93"/>
      <c r="AK113" s="91"/>
      <c r="AL113" s="92"/>
      <c r="AM113" s="92"/>
      <c r="AN113" s="92"/>
      <c r="AO113" s="92"/>
      <c r="AP113" s="92"/>
      <c r="AQ113" s="93"/>
      <c r="AR113" s="91"/>
      <c r="AS113" s="92"/>
      <c r="AT113" s="92"/>
      <c r="AU113" s="92"/>
      <c r="AV113" s="92"/>
      <c r="AW113" s="92"/>
      <c r="AX113" s="93"/>
      <c r="AY113" s="91"/>
      <c r="AZ113" s="92"/>
      <c r="BA113" s="94"/>
      <c r="BB113" s="237"/>
      <c r="BC113" s="238"/>
      <c r="BD113" s="239"/>
      <c r="BE113" s="240"/>
      <c r="BF113" s="241"/>
      <c r="BG113" s="242"/>
      <c r="BH113" s="242"/>
      <c r="BI113" s="242"/>
      <c r="BJ113" s="243"/>
    </row>
    <row r="114" spans="2:62" ht="20.25" customHeight="1" x14ac:dyDescent="0.4">
      <c r="B114" s="247"/>
      <c r="C114" s="248"/>
      <c r="D114" s="249"/>
      <c r="E114" s="170"/>
      <c r="F114" s="171">
        <f>C113</f>
        <v>0</v>
      </c>
      <c r="G114" s="170"/>
      <c r="H114" s="171">
        <f>I113</f>
        <v>0</v>
      </c>
      <c r="I114" s="250"/>
      <c r="J114" s="251"/>
      <c r="K114" s="252"/>
      <c r="L114" s="253"/>
      <c r="M114" s="253"/>
      <c r="N114" s="249"/>
      <c r="O114" s="234"/>
      <c r="P114" s="235"/>
      <c r="Q114" s="235"/>
      <c r="R114" s="235"/>
      <c r="S114" s="236"/>
      <c r="T114" s="159" t="s">
        <v>170</v>
      </c>
      <c r="U114" s="106"/>
      <c r="V114" s="160"/>
      <c r="W114" s="155" t="str">
        <f>IF(W113="","",VLOOKUP(W113,シフト記号表!$C$6:$L$47,10,FALSE))</f>
        <v/>
      </c>
      <c r="X114" s="156" t="str">
        <f>IF(X113="","",VLOOKUP(X113,シフト記号表!$C$6:$L$47,10,FALSE))</f>
        <v/>
      </c>
      <c r="Y114" s="156" t="str">
        <f>IF(Y113="","",VLOOKUP(Y113,シフト記号表!$C$6:$L$47,10,FALSE))</f>
        <v/>
      </c>
      <c r="Z114" s="156" t="str">
        <f>IF(Z113="","",VLOOKUP(Z113,シフト記号表!$C$6:$L$47,10,FALSE))</f>
        <v/>
      </c>
      <c r="AA114" s="156" t="str">
        <f>IF(AA113="","",VLOOKUP(AA113,シフト記号表!$C$6:$L$47,10,FALSE))</f>
        <v/>
      </c>
      <c r="AB114" s="156" t="str">
        <f>IF(AB113="","",VLOOKUP(AB113,シフト記号表!$C$6:$L$47,10,FALSE))</f>
        <v/>
      </c>
      <c r="AC114" s="157" t="str">
        <f>IF(AC113="","",VLOOKUP(AC113,シフト記号表!$C$6:$L$47,10,FALSE))</f>
        <v/>
      </c>
      <c r="AD114" s="155" t="str">
        <f>IF(AD113="","",VLOOKUP(AD113,シフト記号表!$C$6:$L$47,10,FALSE))</f>
        <v/>
      </c>
      <c r="AE114" s="156" t="str">
        <f>IF(AE113="","",VLOOKUP(AE113,シフト記号表!$C$6:$L$47,10,FALSE))</f>
        <v/>
      </c>
      <c r="AF114" s="156" t="str">
        <f>IF(AF113="","",VLOOKUP(AF113,シフト記号表!$C$6:$L$47,10,FALSE))</f>
        <v/>
      </c>
      <c r="AG114" s="156" t="str">
        <f>IF(AG113="","",VLOOKUP(AG113,シフト記号表!$C$6:$L$47,10,FALSE))</f>
        <v/>
      </c>
      <c r="AH114" s="156" t="str">
        <f>IF(AH113="","",VLOOKUP(AH113,シフト記号表!$C$6:$L$47,10,FALSE))</f>
        <v/>
      </c>
      <c r="AI114" s="156" t="str">
        <f>IF(AI113="","",VLOOKUP(AI113,シフト記号表!$C$6:$L$47,10,FALSE))</f>
        <v/>
      </c>
      <c r="AJ114" s="157" t="str">
        <f>IF(AJ113="","",VLOOKUP(AJ113,シフト記号表!$C$6:$L$47,10,FALSE))</f>
        <v/>
      </c>
      <c r="AK114" s="155" t="str">
        <f>IF(AK113="","",VLOOKUP(AK113,シフト記号表!$C$6:$L$47,10,FALSE))</f>
        <v/>
      </c>
      <c r="AL114" s="156" t="str">
        <f>IF(AL113="","",VLOOKUP(AL113,シフト記号表!$C$6:$L$47,10,FALSE))</f>
        <v/>
      </c>
      <c r="AM114" s="156" t="str">
        <f>IF(AM113="","",VLOOKUP(AM113,シフト記号表!$C$6:$L$47,10,FALSE))</f>
        <v/>
      </c>
      <c r="AN114" s="156" t="str">
        <f>IF(AN113="","",VLOOKUP(AN113,シフト記号表!$C$6:$L$47,10,FALSE))</f>
        <v/>
      </c>
      <c r="AO114" s="156" t="str">
        <f>IF(AO113="","",VLOOKUP(AO113,シフト記号表!$C$6:$L$47,10,FALSE))</f>
        <v/>
      </c>
      <c r="AP114" s="156" t="str">
        <f>IF(AP113="","",VLOOKUP(AP113,シフト記号表!$C$6:$L$47,10,FALSE))</f>
        <v/>
      </c>
      <c r="AQ114" s="157" t="str">
        <f>IF(AQ113="","",VLOOKUP(AQ113,シフト記号表!$C$6:$L$47,10,FALSE))</f>
        <v/>
      </c>
      <c r="AR114" s="155" t="str">
        <f>IF(AR113="","",VLOOKUP(AR113,シフト記号表!$C$6:$L$47,10,FALSE))</f>
        <v/>
      </c>
      <c r="AS114" s="156" t="str">
        <f>IF(AS113="","",VLOOKUP(AS113,シフト記号表!$C$6:$L$47,10,FALSE))</f>
        <v/>
      </c>
      <c r="AT114" s="156" t="str">
        <f>IF(AT113="","",VLOOKUP(AT113,シフト記号表!$C$6:$L$47,10,FALSE))</f>
        <v/>
      </c>
      <c r="AU114" s="156" t="str">
        <f>IF(AU113="","",VLOOKUP(AU113,シフト記号表!$C$6:$L$47,10,FALSE))</f>
        <v/>
      </c>
      <c r="AV114" s="156" t="str">
        <f>IF(AV113="","",VLOOKUP(AV113,シフト記号表!$C$6:$L$47,10,FALSE))</f>
        <v/>
      </c>
      <c r="AW114" s="156" t="str">
        <f>IF(AW113="","",VLOOKUP(AW113,シフト記号表!$C$6:$L$47,10,FALSE))</f>
        <v/>
      </c>
      <c r="AX114" s="157" t="str">
        <f>IF(AX113="","",VLOOKUP(AX113,シフト記号表!$C$6:$L$47,10,FALSE))</f>
        <v/>
      </c>
      <c r="AY114" s="155" t="str">
        <f>IF(AY113="","",VLOOKUP(AY113,シフト記号表!$C$6:$L$47,10,FALSE))</f>
        <v/>
      </c>
      <c r="AZ114" s="156" t="str">
        <f>IF(AZ113="","",VLOOKUP(AZ113,シフト記号表!$C$6:$L$47,10,FALSE))</f>
        <v/>
      </c>
      <c r="BA114" s="156" t="str">
        <f>IF(BA113="","",VLOOKUP(BA113,シフト記号表!$C$6:$L$47,10,FALSE))</f>
        <v/>
      </c>
      <c r="BB114" s="244">
        <f>IF($BE$3="４週",SUM(W114:AX114),IF($BE$3="暦月",SUM(W114:BA114),""))</f>
        <v>0</v>
      </c>
      <c r="BC114" s="245"/>
      <c r="BD114" s="246">
        <f>IF($BE$3="４週",BB114/4,IF($BE$3="暦月",(BB114/($BE$8/7)),""))</f>
        <v>0</v>
      </c>
      <c r="BE114" s="245"/>
      <c r="BF114" s="337"/>
      <c r="BG114" s="338"/>
      <c r="BH114" s="338"/>
      <c r="BI114" s="338"/>
      <c r="BJ114" s="339"/>
    </row>
    <row r="115" spans="2:62" ht="20.25" customHeight="1" x14ac:dyDescent="0.4">
      <c r="B115" s="226">
        <f>B113+1</f>
        <v>50</v>
      </c>
      <c r="C115" s="227"/>
      <c r="D115" s="228"/>
      <c r="E115" s="145"/>
      <c r="F115" s="146"/>
      <c r="G115" s="145"/>
      <c r="H115" s="146"/>
      <c r="I115" s="229"/>
      <c r="J115" s="230"/>
      <c r="K115" s="231"/>
      <c r="L115" s="232"/>
      <c r="M115" s="232"/>
      <c r="N115" s="228"/>
      <c r="O115" s="234"/>
      <c r="P115" s="235"/>
      <c r="Q115" s="235"/>
      <c r="R115" s="235"/>
      <c r="S115" s="236"/>
      <c r="T115" s="158" t="s">
        <v>18</v>
      </c>
      <c r="U115" s="104"/>
      <c r="V115" s="105"/>
      <c r="W115" s="91"/>
      <c r="X115" s="92"/>
      <c r="Y115" s="92"/>
      <c r="Z115" s="92"/>
      <c r="AA115" s="92"/>
      <c r="AB115" s="92"/>
      <c r="AC115" s="93"/>
      <c r="AD115" s="91"/>
      <c r="AE115" s="92"/>
      <c r="AF115" s="92"/>
      <c r="AG115" s="92"/>
      <c r="AH115" s="92"/>
      <c r="AI115" s="92"/>
      <c r="AJ115" s="93"/>
      <c r="AK115" s="91"/>
      <c r="AL115" s="92"/>
      <c r="AM115" s="92"/>
      <c r="AN115" s="92"/>
      <c r="AO115" s="92"/>
      <c r="AP115" s="92"/>
      <c r="AQ115" s="93"/>
      <c r="AR115" s="91"/>
      <c r="AS115" s="92"/>
      <c r="AT115" s="92"/>
      <c r="AU115" s="92"/>
      <c r="AV115" s="92"/>
      <c r="AW115" s="92"/>
      <c r="AX115" s="93"/>
      <c r="AY115" s="91"/>
      <c r="AZ115" s="92"/>
      <c r="BA115" s="94"/>
      <c r="BB115" s="237"/>
      <c r="BC115" s="238"/>
      <c r="BD115" s="239"/>
      <c r="BE115" s="240"/>
      <c r="BF115" s="241"/>
      <c r="BG115" s="242"/>
      <c r="BH115" s="242"/>
      <c r="BI115" s="242"/>
      <c r="BJ115" s="243"/>
    </row>
    <row r="116" spans="2:62" ht="20.25" customHeight="1" x14ac:dyDescent="0.4">
      <c r="B116" s="247"/>
      <c r="C116" s="248"/>
      <c r="D116" s="249"/>
      <c r="E116" s="170"/>
      <c r="F116" s="171">
        <f>C115</f>
        <v>0</v>
      </c>
      <c r="G116" s="170"/>
      <c r="H116" s="171">
        <f>I115</f>
        <v>0</v>
      </c>
      <c r="I116" s="250"/>
      <c r="J116" s="251"/>
      <c r="K116" s="252"/>
      <c r="L116" s="253"/>
      <c r="M116" s="253"/>
      <c r="N116" s="249"/>
      <c r="O116" s="234"/>
      <c r="P116" s="235"/>
      <c r="Q116" s="235"/>
      <c r="R116" s="235"/>
      <c r="S116" s="236"/>
      <c r="T116" s="159" t="s">
        <v>170</v>
      </c>
      <c r="U116" s="106"/>
      <c r="V116" s="160"/>
      <c r="W116" s="155" t="str">
        <f>IF(W115="","",VLOOKUP(W115,シフト記号表!$C$6:$L$47,10,FALSE))</f>
        <v/>
      </c>
      <c r="X116" s="156" t="str">
        <f>IF(X115="","",VLOOKUP(X115,シフト記号表!$C$6:$L$47,10,FALSE))</f>
        <v/>
      </c>
      <c r="Y116" s="156" t="str">
        <f>IF(Y115="","",VLOOKUP(Y115,シフト記号表!$C$6:$L$47,10,FALSE))</f>
        <v/>
      </c>
      <c r="Z116" s="156" t="str">
        <f>IF(Z115="","",VLOOKUP(Z115,シフト記号表!$C$6:$L$47,10,FALSE))</f>
        <v/>
      </c>
      <c r="AA116" s="156" t="str">
        <f>IF(AA115="","",VLOOKUP(AA115,シフト記号表!$C$6:$L$47,10,FALSE))</f>
        <v/>
      </c>
      <c r="AB116" s="156" t="str">
        <f>IF(AB115="","",VLOOKUP(AB115,シフト記号表!$C$6:$L$47,10,FALSE))</f>
        <v/>
      </c>
      <c r="AC116" s="157" t="str">
        <f>IF(AC115="","",VLOOKUP(AC115,シフト記号表!$C$6:$L$47,10,FALSE))</f>
        <v/>
      </c>
      <c r="AD116" s="155" t="str">
        <f>IF(AD115="","",VLOOKUP(AD115,シフト記号表!$C$6:$L$47,10,FALSE))</f>
        <v/>
      </c>
      <c r="AE116" s="156" t="str">
        <f>IF(AE115="","",VLOOKUP(AE115,シフト記号表!$C$6:$L$47,10,FALSE))</f>
        <v/>
      </c>
      <c r="AF116" s="156" t="str">
        <f>IF(AF115="","",VLOOKUP(AF115,シフト記号表!$C$6:$L$47,10,FALSE))</f>
        <v/>
      </c>
      <c r="AG116" s="156" t="str">
        <f>IF(AG115="","",VLOOKUP(AG115,シフト記号表!$C$6:$L$47,10,FALSE))</f>
        <v/>
      </c>
      <c r="AH116" s="156" t="str">
        <f>IF(AH115="","",VLOOKUP(AH115,シフト記号表!$C$6:$L$47,10,FALSE))</f>
        <v/>
      </c>
      <c r="AI116" s="156" t="str">
        <f>IF(AI115="","",VLOOKUP(AI115,シフト記号表!$C$6:$L$47,10,FALSE))</f>
        <v/>
      </c>
      <c r="AJ116" s="157" t="str">
        <f>IF(AJ115="","",VLOOKUP(AJ115,シフト記号表!$C$6:$L$47,10,FALSE))</f>
        <v/>
      </c>
      <c r="AK116" s="155" t="str">
        <f>IF(AK115="","",VLOOKUP(AK115,シフト記号表!$C$6:$L$47,10,FALSE))</f>
        <v/>
      </c>
      <c r="AL116" s="156" t="str">
        <f>IF(AL115="","",VLOOKUP(AL115,シフト記号表!$C$6:$L$47,10,FALSE))</f>
        <v/>
      </c>
      <c r="AM116" s="156" t="str">
        <f>IF(AM115="","",VLOOKUP(AM115,シフト記号表!$C$6:$L$47,10,FALSE))</f>
        <v/>
      </c>
      <c r="AN116" s="156" t="str">
        <f>IF(AN115="","",VLOOKUP(AN115,シフト記号表!$C$6:$L$47,10,FALSE))</f>
        <v/>
      </c>
      <c r="AO116" s="156" t="str">
        <f>IF(AO115="","",VLOOKUP(AO115,シフト記号表!$C$6:$L$47,10,FALSE))</f>
        <v/>
      </c>
      <c r="AP116" s="156" t="str">
        <f>IF(AP115="","",VLOOKUP(AP115,シフト記号表!$C$6:$L$47,10,FALSE))</f>
        <v/>
      </c>
      <c r="AQ116" s="157" t="str">
        <f>IF(AQ115="","",VLOOKUP(AQ115,シフト記号表!$C$6:$L$47,10,FALSE))</f>
        <v/>
      </c>
      <c r="AR116" s="155" t="str">
        <f>IF(AR115="","",VLOOKUP(AR115,シフト記号表!$C$6:$L$47,10,FALSE))</f>
        <v/>
      </c>
      <c r="AS116" s="156" t="str">
        <f>IF(AS115="","",VLOOKUP(AS115,シフト記号表!$C$6:$L$47,10,FALSE))</f>
        <v/>
      </c>
      <c r="AT116" s="156" t="str">
        <f>IF(AT115="","",VLOOKUP(AT115,シフト記号表!$C$6:$L$47,10,FALSE))</f>
        <v/>
      </c>
      <c r="AU116" s="156" t="str">
        <f>IF(AU115="","",VLOOKUP(AU115,シフト記号表!$C$6:$L$47,10,FALSE))</f>
        <v/>
      </c>
      <c r="AV116" s="156" t="str">
        <f>IF(AV115="","",VLOOKUP(AV115,シフト記号表!$C$6:$L$47,10,FALSE))</f>
        <v/>
      </c>
      <c r="AW116" s="156" t="str">
        <f>IF(AW115="","",VLOOKUP(AW115,シフト記号表!$C$6:$L$47,10,FALSE))</f>
        <v/>
      </c>
      <c r="AX116" s="157" t="str">
        <f>IF(AX115="","",VLOOKUP(AX115,シフト記号表!$C$6:$L$47,10,FALSE))</f>
        <v/>
      </c>
      <c r="AY116" s="155" t="str">
        <f>IF(AY115="","",VLOOKUP(AY115,シフト記号表!$C$6:$L$47,10,FALSE))</f>
        <v/>
      </c>
      <c r="AZ116" s="156" t="str">
        <f>IF(AZ115="","",VLOOKUP(AZ115,シフト記号表!$C$6:$L$47,10,FALSE))</f>
        <v/>
      </c>
      <c r="BA116" s="156" t="str">
        <f>IF(BA115="","",VLOOKUP(BA115,シフト記号表!$C$6:$L$47,10,FALSE))</f>
        <v/>
      </c>
      <c r="BB116" s="244">
        <f>IF($BE$3="４週",SUM(W116:AX116),IF($BE$3="暦月",SUM(W116:BA116),""))</f>
        <v>0</v>
      </c>
      <c r="BC116" s="245"/>
      <c r="BD116" s="246">
        <f>IF($BE$3="４週",BB116/4,IF($BE$3="暦月",(BB116/($BE$8/7)),""))</f>
        <v>0</v>
      </c>
      <c r="BE116" s="245"/>
      <c r="BF116" s="337"/>
      <c r="BG116" s="338"/>
      <c r="BH116" s="338"/>
      <c r="BI116" s="338"/>
      <c r="BJ116" s="339"/>
    </row>
    <row r="117" spans="2:62" ht="20.25" customHeight="1" x14ac:dyDescent="0.4">
      <c r="B117" s="226">
        <f>B115+1</f>
        <v>51</v>
      </c>
      <c r="C117" s="227"/>
      <c r="D117" s="228"/>
      <c r="E117" s="145"/>
      <c r="F117" s="146"/>
      <c r="G117" s="145"/>
      <c r="H117" s="146"/>
      <c r="I117" s="229"/>
      <c r="J117" s="230"/>
      <c r="K117" s="231"/>
      <c r="L117" s="232"/>
      <c r="M117" s="232"/>
      <c r="N117" s="228"/>
      <c r="O117" s="234"/>
      <c r="P117" s="235"/>
      <c r="Q117" s="235"/>
      <c r="R117" s="235"/>
      <c r="S117" s="236"/>
      <c r="T117" s="158" t="s">
        <v>18</v>
      </c>
      <c r="U117" s="104"/>
      <c r="V117" s="105"/>
      <c r="W117" s="91"/>
      <c r="X117" s="92"/>
      <c r="Y117" s="92"/>
      <c r="Z117" s="92"/>
      <c r="AA117" s="92"/>
      <c r="AB117" s="92"/>
      <c r="AC117" s="93"/>
      <c r="AD117" s="91"/>
      <c r="AE117" s="92"/>
      <c r="AF117" s="92"/>
      <c r="AG117" s="92"/>
      <c r="AH117" s="92"/>
      <c r="AI117" s="92"/>
      <c r="AJ117" s="93"/>
      <c r="AK117" s="91"/>
      <c r="AL117" s="92"/>
      <c r="AM117" s="92"/>
      <c r="AN117" s="92"/>
      <c r="AO117" s="92"/>
      <c r="AP117" s="92"/>
      <c r="AQ117" s="93"/>
      <c r="AR117" s="91"/>
      <c r="AS117" s="92"/>
      <c r="AT117" s="92"/>
      <c r="AU117" s="92"/>
      <c r="AV117" s="92"/>
      <c r="AW117" s="92"/>
      <c r="AX117" s="93"/>
      <c r="AY117" s="91"/>
      <c r="AZ117" s="92"/>
      <c r="BA117" s="94"/>
      <c r="BB117" s="237"/>
      <c r="BC117" s="238"/>
      <c r="BD117" s="239"/>
      <c r="BE117" s="240"/>
      <c r="BF117" s="241"/>
      <c r="BG117" s="242"/>
      <c r="BH117" s="242"/>
      <c r="BI117" s="242"/>
      <c r="BJ117" s="243"/>
    </row>
    <row r="118" spans="2:62" ht="20.25" customHeight="1" x14ac:dyDescent="0.4">
      <c r="B118" s="247"/>
      <c r="C118" s="248"/>
      <c r="D118" s="249"/>
      <c r="E118" s="170"/>
      <c r="F118" s="171">
        <f>C117</f>
        <v>0</v>
      </c>
      <c r="G118" s="170"/>
      <c r="H118" s="171">
        <f>I117</f>
        <v>0</v>
      </c>
      <c r="I118" s="250"/>
      <c r="J118" s="251"/>
      <c r="K118" s="252"/>
      <c r="L118" s="253"/>
      <c r="M118" s="253"/>
      <c r="N118" s="249"/>
      <c r="O118" s="234"/>
      <c r="P118" s="235"/>
      <c r="Q118" s="235"/>
      <c r="R118" s="235"/>
      <c r="S118" s="236"/>
      <c r="T118" s="159" t="s">
        <v>170</v>
      </c>
      <c r="U118" s="106"/>
      <c r="V118" s="160"/>
      <c r="W118" s="155" t="str">
        <f>IF(W117="","",VLOOKUP(W117,シフト記号表!$C$6:$L$47,10,FALSE))</f>
        <v/>
      </c>
      <c r="X118" s="156" t="str">
        <f>IF(X117="","",VLOOKUP(X117,シフト記号表!$C$6:$L$47,10,FALSE))</f>
        <v/>
      </c>
      <c r="Y118" s="156" t="str">
        <f>IF(Y117="","",VLOOKUP(Y117,シフト記号表!$C$6:$L$47,10,FALSE))</f>
        <v/>
      </c>
      <c r="Z118" s="156" t="str">
        <f>IF(Z117="","",VLOOKUP(Z117,シフト記号表!$C$6:$L$47,10,FALSE))</f>
        <v/>
      </c>
      <c r="AA118" s="156" t="str">
        <f>IF(AA117="","",VLOOKUP(AA117,シフト記号表!$C$6:$L$47,10,FALSE))</f>
        <v/>
      </c>
      <c r="AB118" s="156" t="str">
        <f>IF(AB117="","",VLOOKUP(AB117,シフト記号表!$C$6:$L$47,10,FALSE))</f>
        <v/>
      </c>
      <c r="AC118" s="157" t="str">
        <f>IF(AC117="","",VLOOKUP(AC117,シフト記号表!$C$6:$L$47,10,FALSE))</f>
        <v/>
      </c>
      <c r="AD118" s="155" t="str">
        <f>IF(AD117="","",VLOOKUP(AD117,シフト記号表!$C$6:$L$47,10,FALSE))</f>
        <v/>
      </c>
      <c r="AE118" s="156" t="str">
        <f>IF(AE117="","",VLOOKUP(AE117,シフト記号表!$C$6:$L$47,10,FALSE))</f>
        <v/>
      </c>
      <c r="AF118" s="156" t="str">
        <f>IF(AF117="","",VLOOKUP(AF117,シフト記号表!$C$6:$L$47,10,FALSE))</f>
        <v/>
      </c>
      <c r="AG118" s="156" t="str">
        <f>IF(AG117="","",VLOOKUP(AG117,シフト記号表!$C$6:$L$47,10,FALSE))</f>
        <v/>
      </c>
      <c r="AH118" s="156" t="str">
        <f>IF(AH117="","",VLOOKUP(AH117,シフト記号表!$C$6:$L$47,10,FALSE))</f>
        <v/>
      </c>
      <c r="AI118" s="156" t="str">
        <f>IF(AI117="","",VLOOKUP(AI117,シフト記号表!$C$6:$L$47,10,FALSE))</f>
        <v/>
      </c>
      <c r="AJ118" s="157" t="str">
        <f>IF(AJ117="","",VLOOKUP(AJ117,シフト記号表!$C$6:$L$47,10,FALSE))</f>
        <v/>
      </c>
      <c r="AK118" s="155" t="str">
        <f>IF(AK117="","",VLOOKUP(AK117,シフト記号表!$C$6:$L$47,10,FALSE))</f>
        <v/>
      </c>
      <c r="AL118" s="156" t="str">
        <f>IF(AL117="","",VLOOKUP(AL117,シフト記号表!$C$6:$L$47,10,FALSE))</f>
        <v/>
      </c>
      <c r="AM118" s="156" t="str">
        <f>IF(AM117="","",VLOOKUP(AM117,シフト記号表!$C$6:$L$47,10,FALSE))</f>
        <v/>
      </c>
      <c r="AN118" s="156" t="str">
        <f>IF(AN117="","",VLOOKUP(AN117,シフト記号表!$C$6:$L$47,10,FALSE))</f>
        <v/>
      </c>
      <c r="AO118" s="156" t="str">
        <f>IF(AO117="","",VLOOKUP(AO117,シフト記号表!$C$6:$L$47,10,FALSE))</f>
        <v/>
      </c>
      <c r="AP118" s="156" t="str">
        <f>IF(AP117="","",VLOOKUP(AP117,シフト記号表!$C$6:$L$47,10,FALSE))</f>
        <v/>
      </c>
      <c r="AQ118" s="157" t="str">
        <f>IF(AQ117="","",VLOOKUP(AQ117,シフト記号表!$C$6:$L$47,10,FALSE))</f>
        <v/>
      </c>
      <c r="AR118" s="155" t="str">
        <f>IF(AR117="","",VLOOKUP(AR117,シフト記号表!$C$6:$L$47,10,FALSE))</f>
        <v/>
      </c>
      <c r="AS118" s="156" t="str">
        <f>IF(AS117="","",VLOOKUP(AS117,シフト記号表!$C$6:$L$47,10,FALSE))</f>
        <v/>
      </c>
      <c r="AT118" s="156" t="str">
        <f>IF(AT117="","",VLOOKUP(AT117,シフト記号表!$C$6:$L$47,10,FALSE))</f>
        <v/>
      </c>
      <c r="AU118" s="156" t="str">
        <f>IF(AU117="","",VLOOKUP(AU117,シフト記号表!$C$6:$L$47,10,FALSE))</f>
        <v/>
      </c>
      <c r="AV118" s="156" t="str">
        <f>IF(AV117="","",VLOOKUP(AV117,シフト記号表!$C$6:$L$47,10,FALSE))</f>
        <v/>
      </c>
      <c r="AW118" s="156" t="str">
        <f>IF(AW117="","",VLOOKUP(AW117,シフト記号表!$C$6:$L$47,10,FALSE))</f>
        <v/>
      </c>
      <c r="AX118" s="157" t="str">
        <f>IF(AX117="","",VLOOKUP(AX117,シフト記号表!$C$6:$L$47,10,FALSE))</f>
        <v/>
      </c>
      <c r="AY118" s="155" t="str">
        <f>IF(AY117="","",VLOOKUP(AY117,シフト記号表!$C$6:$L$47,10,FALSE))</f>
        <v/>
      </c>
      <c r="AZ118" s="156" t="str">
        <f>IF(AZ117="","",VLOOKUP(AZ117,シフト記号表!$C$6:$L$47,10,FALSE))</f>
        <v/>
      </c>
      <c r="BA118" s="156" t="str">
        <f>IF(BA117="","",VLOOKUP(BA117,シフト記号表!$C$6:$L$47,10,FALSE))</f>
        <v/>
      </c>
      <c r="BB118" s="244">
        <f>IF($BE$3="４週",SUM(W118:AX118),IF($BE$3="暦月",SUM(W118:BA118),""))</f>
        <v>0</v>
      </c>
      <c r="BC118" s="245"/>
      <c r="BD118" s="246">
        <f>IF($BE$3="４週",BB118/4,IF($BE$3="暦月",(BB118/($BE$8/7)),""))</f>
        <v>0</v>
      </c>
      <c r="BE118" s="245"/>
      <c r="BF118" s="337"/>
      <c r="BG118" s="338"/>
      <c r="BH118" s="338"/>
      <c r="BI118" s="338"/>
      <c r="BJ118" s="339"/>
    </row>
    <row r="119" spans="2:62" ht="20.25" customHeight="1" x14ac:dyDescent="0.4">
      <c r="B119" s="226">
        <f>B117+1</f>
        <v>52</v>
      </c>
      <c r="C119" s="227"/>
      <c r="D119" s="228"/>
      <c r="E119" s="145"/>
      <c r="F119" s="146"/>
      <c r="G119" s="145"/>
      <c r="H119" s="146"/>
      <c r="I119" s="229"/>
      <c r="J119" s="230"/>
      <c r="K119" s="231"/>
      <c r="L119" s="232"/>
      <c r="M119" s="232"/>
      <c r="N119" s="228"/>
      <c r="O119" s="234"/>
      <c r="P119" s="235"/>
      <c r="Q119" s="235"/>
      <c r="R119" s="235"/>
      <c r="S119" s="236"/>
      <c r="T119" s="158" t="s">
        <v>18</v>
      </c>
      <c r="U119" s="104"/>
      <c r="V119" s="105"/>
      <c r="W119" s="91"/>
      <c r="X119" s="92"/>
      <c r="Y119" s="92"/>
      <c r="Z119" s="92"/>
      <c r="AA119" s="92"/>
      <c r="AB119" s="92"/>
      <c r="AC119" s="93"/>
      <c r="AD119" s="91"/>
      <c r="AE119" s="92"/>
      <c r="AF119" s="92"/>
      <c r="AG119" s="92"/>
      <c r="AH119" s="92"/>
      <c r="AI119" s="92"/>
      <c r="AJ119" s="93"/>
      <c r="AK119" s="91"/>
      <c r="AL119" s="92"/>
      <c r="AM119" s="92"/>
      <c r="AN119" s="92"/>
      <c r="AO119" s="92"/>
      <c r="AP119" s="92"/>
      <c r="AQ119" s="93"/>
      <c r="AR119" s="91"/>
      <c r="AS119" s="92"/>
      <c r="AT119" s="92"/>
      <c r="AU119" s="92"/>
      <c r="AV119" s="92"/>
      <c r="AW119" s="92"/>
      <c r="AX119" s="93"/>
      <c r="AY119" s="91"/>
      <c r="AZ119" s="92"/>
      <c r="BA119" s="94"/>
      <c r="BB119" s="237"/>
      <c r="BC119" s="238"/>
      <c r="BD119" s="239"/>
      <c r="BE119" s="240"/>
      <c r="BF119" s="241"/>
      <c r="BG119" s="242"/>
      <c r="BH119" s="242"/>
      <c r="BI119" s="242"/>
      <c r="BJ119" s="243"/>
    </row>
    <row r="120" spans="2:62" ht="20.25" customHeight="1" x14ac:dyDescent="0.4">
      <c r="B120" s="247"/>
      <c r="C120" s="248"/>
      <c r="D120" s="249"/>
      <c r="E120" s="170"/>
      <c r="F120" s="171">
        <f>C119</f>
        <v>0</v>
      </c>
      <c r="G120" s="170"/>
      <c r="H120" s="171">
        <f>I119</f>
        <v>0</v>
      </c>
      <c r="I120" s="250"/>
      <c r="J120" s="251"/>
      <c r="K120" s="252"/>
      <c r="L120" s="253"/>
      <c r="M120" s="253"/>
      <c r="N120" s="249"/>
      <c r="O120" s="234"/>
      <c r="P120" s="235"/>
      <c r="Q120" s="235"/>
      <c r="R120" s="235"/>
      <c r="S120" s="236"/>
      <c r="T120" s="159" t="s">
        <v>170</v>
      </c>
      <c r="U120" s="106"/>
      <c r="V120" s="160"/>
      <c r="W120" s="155" t="str">
        <f>IF(W119="","",VLOOKUP(W119,シフト記号表!$C$6:$L$47,10,FALSE))</f>
        <v/>
      </c>
      <c r="X120" s="156" t="str">
        <f>IF(X119="","",VLOOKUP(X119,シフト記号表!$C$6:$L$47,10,FALSE))</f>
        <v/>
      </c>
      <c r="Y120" s="156" t="str">
        <f>IF(Y119="","",VLOOKUP(Y119,シフト記号表!$C$6:$L$47,10,FALSE))</f>
        <v/>
      </c>
      <c r="Z120" s="156" t="str">
        <f>IF(Z119="","",VLOOKUP(Z119,シフト記号表!$C$6:$L$47,10,FALSE))</f>
        <v/>
      </c>
      <c r="AA120" s="156" t="str">
        <f>IF(AA119="","",VLOOKUP(AA119,シフト記号表!$C$6:$L$47,10,FALSE))</f>
        <v/>
      </c>
      <c r="AB120" s="156" t="str">
        <f>IF(AB119="","",VLOOKUP(AB119,シフト記号表!$C$6:$L$47,10,FALSE))</f>
        <v/>
      </c>
      <c r="AC120" s="157" t="str">
        <f>IF(AC119="","",VLOOKUP(AC119,シフト記号表!$C$6:$L$47,10,FALSE))</f>
        <v/>
      </c>
      <c r="AD120" s="155" t="str">
        <f>IF(AD119="","",VLOOKUP(AD119,シフト記号表!$C$6:$L$47,10,FALSE))</f>
        <v/>
      </c>
      <c r="AE120" s="156" t="str">
        <f>IF(AE119="","",VLOOKUP(AE119,シフト記号表!$C$6:$L$47,10,FALSE))</f>
        <v/>
      </c>
      <c r="AF120" s="156" t="str">
        <f>IF(AF119="","",VLOOKUP(AF119,シフト記号表!$C$6:$L$47,10,FALSE))</f>
        <v/>
      </c>
      <c r="AG120" s="156" t="str">
        <f>IF(AG119="","",VLOOKUP(AG119,シフト記号表!$C$6:$L$47,10,FALSE))</f>
        <v/>
      </c>
      <c r="AH120" s="156" t="str">
        <f>IF(AH119="","",VLOOKUP(AH119,シフト記号表!$C$6:$L$47,10,FALSE))</f>
        <v/>
      </c>
      <c r="AI120" s="156" t="str">
        <f>IF(AI119="","",VLOOKUP(AI119,シフト記号表!$C$6:$L$47,10,FALSE))</f>
        <v/>
      </c>
      <c r="AJ120" s="157" t="str">
        <f>IF(AJ119="","",VLOOKUP(AJ119,シフト記号表!$C$6:$L$47,10,FALSE))</f>
        <v/>
      </c>
      <c r="AK120" s="155" t="str">
        <f>IF(AK119="","",VLOOKUP(AK119,シフト記号表!$C$6:$L$47,10,FALSE))</f>
        <v/>
      </c>
      <c r="AL120" s="156" t="str">
        <f>IF(AL119="","",VLOOKUP(AL119,シフト記号表!$C$6:$L$47,10,FALSE))</f>
        <v/>
      </c>
      <c r="AM120" s="156" t="str">
        <f>IF(AM119="","",VLOOKUP(AM119,シフト記号表!$C$6:$L$47,10,FALSE))</f>
        <v/>
      </c>
      <c r="AN120" s="156" t="str">
        <f>IF(AN119="","",VLOOKUP(AN119,シフト記号表!$C$6:$L$47,10,FALSE))</f>
        <v/>
      </c>
      <c r="AO120" s="156" t="str">
        <f>IF(AO119="","",VLOOKUP(AO119,シフト記号表!$C$6:$L$47,10,FALSE))</f>
        <v/>
      </c>
      <c r="AP120" s="156" t="str">
        <f>IF(AP119="","",VLOOKUP(AP119,シフト記号表!$C$6:$L$47,10,FALSE))</f>
        <v/>
      </c>
      <c r="AQ120" s="157" t="str">
        <f>IF(AQ119="","",VLOOKUP(AQ119,シフト記号表!$C$6:$L$47,10,FALSE))</f>
        <v/>
      </c>
      <c r="AR120" s="155" t="str">
        <f>IF(AR119="","",VLOOKUP(AR119,シフト記号表!$C$6:$L$47,10,FALSE))</f>
        <v/>
      </c>
      <c r="AS120" s="156" t="str">
        <f>IF(AS119="","",VLOOKUP(AS119,シフト記号表!$C$6:$L$47,10,FALSE))</f>
        <v/>
      </c>
      <c r="AT120" s="156" t="str">
        <f>IF(AT119="","",VLOOKUP(AT119,シフト記号表!$C$6:$L$47,10,FALSE))</f>
        <v/>
      </c>
      <c r="AU120" s="156" t="str">
        <f>IF(AU119="","",VLOOKUP(AU119,シフト記号表!$C$6:$L$47,10,FALSE))</f>
        <v/>
      </c>
      <c r="AV120" s="156" t="str">
        <f>IF(AV119="","",VLOOKUP(AV119,シフト記号表!$C$6:$L$47,10,FALSE))</f>
        <v/>
      </c>
      <c r="AW120" s="156" t="str">
        <f>IF(AW119="","",VLOOKUP(AW119,シフト記号表!$C$6:$L$47,10,FALSE))</f>
        <v/>
      </c>
      <c r="AX120" s="157" t="str">
        <f>IF(AX119="","",VLOOKUP(AX119,シフト記号表!$C$6:$L$47,10,FALSE))</f>
        <v/>
      </c>
      <c r="AY120" s="155" t="str">
        <f>IF(AY119="","",VLOOKUP(AY119,シフト記号表!$C$6:$L$47,10,FALSE))</f>
        <v/>
      </c>
      <c r="AZ120" s="156" t="str">
        <f>IF(AZ119="","",VLOOKUP(AZ119,シフト記号表!$C$6:$L$47,10,FALSE))</f>
        <v/>
      </c>
      <c r="BA120" s="156" t="str">
        <f>IF(BA119="","",VLOOKUP(BA119,シフト記号表!$C$6:$L$47,10,FALSE))</f>
        <v/>
      </c>
      <c r="BB120" s="244">
        <f>IF($BE$3="４週",SUM(W120:AX120),IF($BE$3="暦月",SUM(W120:BA120),""))</f>
        <v>0</v>
      </c>
      <c r="BC120" s="245"/>
      <c r="BD120" s="246">
        <f>IF($BE$3="４週",BB120/4,IF($BE$3="暦月",(BB120/($BE$8/7)),""))</f>
        <v>0</v>
      </c>
      <c r="BE120" s="245"/>
      <c r="BF120" s="337"/>
      <c r="BG120" s="338"/>
      <c r="BH120" s="338"/>
      <c r="BI120" s="338"/>
      <c r="BJ120" s="339"/>
    </row>
    <row r="121" spans="2:62" ht="20.25" customHeight="1" x14ac:dyDescent="0.4">
      <c r="B121" s="226">
        <f>B119+1</f>
        <v>53</v>
      </c>
      <c r="C121" s="227"/>
      <c r="D121" s="228"/>
      <c r="E121" s="145"/>
      <c r="F121" s="146"/>
      <c r="G121" s="145"/>
      <c r="H121" s="146"/>
      <c r="I121" s="229"/>
      <c r="J121" s="230"/>
      <c r="K121" s="231"/>
      <c r="L121" s="232"/>
      <c r="M121" s="232"/>
      <c r="N121" s="228"/>
      <c r="O121" s="234"/>
      <c r="P121" s="235"/>
      <c r="Q121" s="235"/>
      <c r="R121" s="235"/>
      <c r="S121" s="236"/>
      <c r="T121" s="158" t="s">
        <v>18</v>
      </c>
      <c r="U121" s="104"/>
      <c r="V121" s="105"/>
      <c r="W121" s="91"/>
      <c r="X121" s="92"/>
      <c r="Y121" s="92"/>
      <c r="Z121" s="92"/>
      <c r="AA121" s="92"/>
      <c r="AB121" s="92"/>
      <c r="AC121" s="93"/>
      <c r="AD121" s="91"/>
      <c r="AE121" s="92"/>
      <c r="AF121" s="92"/>
      <c r="AG121" s="92"/>
      <c r="AH121" s="92"/>
      <c r="AI121" s="92"/>
      <c r="AJ121" s="93"/>
      <c r="AK121" s="91"/>
      <c r="AL121" s="92"/>
      <c r="AM121" s="92"/>
      <c r="AN121" s="92"/>
      <c r="AO121" s="92"/>
      <c r="AP121" s="92"/>
      <c r="AQ121" s="93"/>
      <c r="AR121" s="91"/>
      <c r="AS121" s="92"/>
      <c r="AT121" s="92"/>
      <c r="AU121" s="92"/>
      <c r="AV121" s="92"/>
      <c r="AW121" s="92"/>
      <c r="AX121" s="93"/>
      <c r="AY121" s="91"/>
      <c r="AZ121" s="92"/>
      <c r="BA121" s="94"/>
      <c r="BB121" s="237"/>
      <c r="BC121" s="238"/>
      <c r="BD121" s="239"/>
      <c r="BE121" s="240"/>
      <c r="BF121" s="241"/>
      <c r="BG121" s="242"/>
      <c r="BH121" s="242"/>
      <c r="BI121" s="242"/>
      <c r="BJ121" s="243"/>
    </row>
    <row r="122" spans="2:62" ht="20.25" customHeight="1" x14ac:dyDescent="0.4">
      <c r="B122" s="247"/>
      <c r="C122" s="248"/>
      <c r="D122" s="249"/>
      <c r="E122" s="170"/>
      <c r="F122" s="171">
        <f>C121</f>
        <v>0</v>
      </c>
      <c r="G122" s="170"/>
      <c r="H122" s="171">
        <f>I121</f>
        <v>0</v>
      </c>
      <c r="I122" s="250"/>
      <c r="J122" s="251"/>
      <c r="K122" s="252"/>
      <c r="L122" s="253"/>
      <c r="M122" s="253"/>
      <c r="N122" s="249"/>
      <c r="O122" s="234"/>
      <c r="P122" s="235"/>
      <c r="Q122" s="235"/>
      <c r="R122" s="235"/>
      <c r="S122" s="236"/>
      <c r="T122" s="159" t="s">
        <v>170</v>
      </c>
      <c r="U122" s="106"/>
      <c r="V122" s="160"/>
      <c r="W122" s="155" t="str">
        <f>IF(W121="","",VLOOKUP(W121,シフト記号表!$C$6:$L$47,10,FALSE))</f>
        <v/>
      </c>
      <c r="X122" s="156" t="str">
        <f>IF(X121="","",VLOOKUP(X121,シフト記号表!$C$6:$L$47,10,FALSE))</f>
        <v/>
      </c>
      <c r="Y122" s="156" t="str">
        <f>IF(Y121="","",VLOOKUP(Y121,シフト記号表!$C$6:$L$47,10,FALSE))</f>
        <v/>
      </c>
      <c r="Z122" s="156" t="str">
        <f>IF(Z121="","",VLOOKUP(Z121,シフト記号表!$C$6:$L$47,10,FALSE))</f>
        <v/>
      </c>
      <c r="AA122" s="156" t="str">
        <f>IF(AA121="","",VLOOKUP(AA121,シフト記号表!$C$6:$L$47,10,FALSE))</f>
        <v/>
      </c>
      <c r="AB122" s="156" t="str">
        <f>IF(AB121="","",VLOOKUP(AB121,シフト記号表!$C$6:$L$47,10,FALSE))</f>
        <v/>
      </c>
      <c r="AC122" s="157" t="str">
        <f>IF(AC121="","",VLOOKUP(AC121,シフト記号表!$C$6:$L$47,10,FALSE))</f>
        <v/>
      </c>
      <c r="AD122" s="155" t="str">
        <f>IF(AD121="","",VLOOKUP(AD121,シフト記号表!$C$6:$L$47,10,FALSE))</f>
        <v/>
      </c>
      <c r="AE122" s="156" t="str">
        <f>IF(AE121="","",VLOOKUP(AE121,シフト記号表!$C$6:$L$47,10,FALSE))</f>
        <v/>
      </c>
      <c r="AF122" s="156" t="str">
        <f>IF(AF121="","",VLOOKUP(AF121,シフト記号表!$C$6:$L$47,10,FALSE))</f>
        <v/>
      </c>
      <c r="AG122" s="156" t="str">
        <f>IF(AG121="","",VLOOKUP(AG121,シフト記号表!$C$6:$L$47,10,FALSE))</f>
        <v/>
      </c>
      <c r="AH122" s="156" t="str">
        <f>IF(AH121="","",VLOOKUP(AH121,シフト記号表!$C$6:$L$47,10,FALSE))</f>
        <v/>
      </c>
      <c r="AI122" s="156" t="str">
        <f>IF(AI121="","",VLOOKUP(AI121,シフト記号表!$C$6:$L$47,10,FALSE))</f>
        <v/>
      </c>
      <c r="AJ122" s="157" t="str">
        <f>IF(AJ121="","",VLOOKUP(AJ121,シフト記号表!$C$6:$L$47,10,FALSE))</f>
        <v/>
      </c>
      <c r="AK122" s="155" t="str">
        <f>IF(AK121="","",VLOOKUP(AK121,シフト記号表!$C$6:$L$47,10,FALSE))</f>
        <v/>
      </c>
      <c r="AL122" s="156" t="str">
        <f>IF(AL121="","",VLOOKUP(AL121,シフト記号表!$C$6:$L$47,10,FALSE))</f>
        <v/>
      </c>
      <c r="AM122" s="156" t="str">
        <f>IF(AM121="","",VLOOKUP(AM121,シフト記号表!$C$6:$L$47,10,FALSE))</f>
        <v/>
      </c>
      <c r="AN122" s="156" t="str">
        <f>IF(AN121="","",VLOOKUP(AN121,シフト記号表!$C$6:$L$47,10,FALSE))</f>
        <v/>
      </c>
      <c r="AO122" s="156" t="str">
        <f>IF(AO121="","",VLOOKUP(AO121,シフト記号表!$C$6:$L$47,10,FALSE))</f>
        <v/>
      </c>
      <c r="AP122" s="156" t="str">
        <f>IF(AP121="","",VLOOKUP(AP121,シフト記号表!$C$6:$L$47,10,FALSE))</f>
        <v/>
      </c>
      <c r="AQ122" s="157" t="str">
        <f>IF(AQ121="","",VLOOKUP(AQ121,シフト記号表!$C$6:$L$47,10,FALSE))</f>
        <v/>
      </c>
      <c r="AR122" s="155" t="str">
        <f>IF(AR121="","",VLOOKUP(AR121,シフト記号表!$C$6:$L$47,10,FALSE))</f>
        <v/>
      </c>
      <c r="AS122" s="156" t="str">
        <f>IF(AS121="","",VLOOKUP(AS121,シフト記号表!$C$6:$L$47,10,FALSE))</f>
        <v/>
      </c>
      <c r="AT122" s="156" t="str">
        <f>IF(AT121="","",VLOOKUP(AT121,シフト記号表!$C$6:$L$47,10,FALSE))</f>
        <v/>
      </c>
      <c r="AU122" s="156" t="str">
        <f>IF(AU121="","",VLOOKUP(AU121,シフト記号表!$C$6:$L$47,10,FALSE))</f>
        <v/>
      </c>
      <c r="AV122" s="156" t="str">
        <f>IF(AV121="","",VLOOKUP(AV121,シフト記号表!$C$6:$L$47,10,FALSE))</f>
        <v/>
      </c>
      <c r="AW122" s="156" t="str">
        <f>IF(AW121="","",VLOOKUP(AW121,シフト記号表!$C$6:$L$47,10,FALSE))</f>
        <v/>
      </c>
      <c r="AX122" s="157" t="str">
        <f>IF(AX121="","",VLOOKUP(AX121,シフト記号表!$C$6:$L$47,10,FALSE))</f>
        <v/>
      </c>
      <c r="AY122" s="155" t="str">
        <f>IF(AY121="","",VLOOKUP(AY121,シフト記号表!$C$6:$L$47,10,FALSE))</f>
        <v/>
      </c>
      <c r="AZ122" s="156" t="str">
        <f>IF(AZ121="","",VLOOKUP(AZ121,シフト記号表!$C$6:$L$47,10,FALSE))</f>
        <v/>
      </c>
      <c r="BA122" s="156" t="str">
        <f>IF(BA121="","",VLOOKUP(BA121,シフト記号表!$C$6:$L$47,10,FALSE))</f>
        <v/>
      </c>
      <c r="BB122" s="244">
        <f>IF($BE$3="４週",SUM(W122:AX122),IF($BE$3="暦月",SUM(W122:BA122),""))</f>
        <v>0</v>
      </c>
      <c r="BC122" s="245"/>
      <c r="BD122" s="246">
        <f>IF($BE$3="４週",BB122/4,IF($BE$3="暦月",(BB122/($BE$8/7)),""))</f>
        <v>0</v>
      </c>
      <c r="BE122" s="245"/>
      <c r="BF122" s="337"/>
      <c r="BG122" s="338"/>
      <c r="BH122" s="338"/>
      <c r="BI122" s="338"/>
      <c r="BJ122" s="339"/>
    </row>
    <row r="123" spans="2:62" ht="20.25" customHeight="1" x14ac:dyDescent="0.4">
      <c r="B123" s="226">
        <f>B121+1</f>
        <v>54</v>
      </c>
      <c r="C123" s="227"/>
      <c r="D123" s="228"/>
      <c r="E123" s="145"/>
      <c r="F123" s="146"/>
      <c r="G123" s="145"/>
      <c r="H123" s="146"/>
      <c r="I123" s="229"/>
      <c r="J123" s="230"/>
      <c r="K123" s="231"/>
      <c r="L123" s="232"/>
      <c r="M123" s="232"/>
      <c r="N123" s="228"/>
      <c r="O123" s="234"/>
      <c r="P123" s="235"/>
      <c r="Q123" s="235"/>
      <c r="R123" s="235"/>
      <c r="S123" s="236"/>
      <c r="T123" s="158" t="s">
        <v>18</v>
      </c>
      <c r="U123" s="104"/>
      <c r="V123" s="105"/>
      <c r="W123" s="91"/>
      <c r="X123" s="92"/>
      <c r="Y123" s="92"/>
      <c r="Z123" s="92"/>
      <c r="AA123" s="92"/>
      <c r="AB123" s="92"/>
      <c r="AC123" s="93"/>
      <c r="AD123" s="91"/>
      <c r="AE123" s="92"/>
      <c r="AF123" s="92"/>
      <c r="AG123" s="92"/>
      <c r="AH123" s="92"/>
      <c r="AI123" s="92"/>
      <c r="AJ123" s="93"/>
      <c r="AK123" s="91"/>
      <c r="AL123" s="92"/>
      <c r="AM123" s="92"/>
      <c r="AN123" s="92"/>
      <c r="AO123" s="92"/>
      <c r="AP123" s="92"/>
      <c r="AQ123" s="93"/>
      <c r="AR123" s="91"/>
      <c r="AS123" s="92"/>
      <c r="AT123" s="92"/>
      <c r="AU123" s="92"/>
      <c r="AV123" s="92"/>
      <c r="AW123" s="92"/>
      <c r="AX123" s="93"/>
      <c r="AY123" s="91"/>
      <c r="AZ123" s="92"/>
      <c r="BA123" s="94"/>
      <c r="BB123" s="237"/>
      <c r="BC123" s="238"/>
      <c r="BD123" s="239"/>
      <c r="BE123" s="240"/>
      <c r="BF123" s="241"/>
      <c r="BG123" s="242"/>
      <c r="BH123" s="242"/>
      <c r="BI123" s="242"/>
      <c r="BJ123" s="243"/>
    </row>
    <row r="124" spans="2:62" ht="20.25" customHeight="1" x14ac:dyDescent="0.4">
      <c r="B124" s="247"/>
      <c r="C124" s="248"/>
      <c r="D124" s="249"/>
      <c r="E124" s="170"/>
      <c r="F124" s="171">
        <f>C123</f>
        <v>0</v>
      </c>
      <c r="G124" s="170"/>
      <c r="H124" s="171">
        <f>I123</f>
        <v>0</v>
      </c>
      <c r="I124" s="250"/>
      <c r="J124" s="251"/>
      <c r="K124" s="252"/>
      <c r="L124" s="253"/>
      <c r="M124" s="253"/>
      <c r="N124" s="249"/>
      <c r="O124" s="234"/>
      <c r="P124" s="235"/>
      <c r="Q124" s="235"/>
      <c r="R124" s="235"/>
      <c r="S124" s="236"/>
      <c r="T124" s="159" t="s">
        <v>170</v>
      </c>
      <c r="U124" s="106"/>
      <c r="V124" s="160"/>
      <c r="W124" s="155" t="str">
        <f>IF(W123="","",VLOOKUP(W123,シフト記号表!$C$6:$L$47,10,FALSE))</f>
        <v/>
      </c>
      <c r="X124" s="156" t="str">
        <f>IF(X123="","",VLOOKUP(X123,シフト記号表!$C$6:$L$47,10,FALSE))</f>
        <v/>
      </c>
      <c r="Y124" s="156" t="str">
        <f>IF(Y123="","",VLOOKUP(Y123,シフト記号表!$C$6:$L$47,10,FALSE))</f>
        <v/>
      </c>
      <c r="Z124" s="156" t="str">
        <f>IF(Z123="","",VLOOKUP(Z123,シフト記号表!$C$6:$L$47,10,FALSE))</f>
        <v/>
      </c>
      <c r="AA124" s="156" t="str">
        <f>IF(AA123="","",VLOOKUP(AA123,シフト記号表!$C$6:$L$47,10,FALSE))</f>
        <v/>
      </c>
      <c r="AB124" s="156" t="str">
        <f>IF(AB123="","",VLOOKUP(AB123,シフト記号表!$C$6:$L$47,10,FALSE))</f>
        <v/>
      </c>
      <c r="AC124" s="157" t="str">
        <f>IF(AC123="","",VLOOKUP(AC123,シフト記号表!$C$6:$L$47,10,FALSE))</f>
        <v/>
      </c>
      <c r="AD124" s="155" t="str">
        <f>IF(AD123="","",VLOOKUP(AD123,シフト記号表!$C$6:$L$47,10,FALSE))</f>
        <v/>
      </c>
      <c r="AE124" s="156" t="str">
        <f>IF(AE123="","",VLOOKUP(AE123,シフト記号表!$C$6:$L$47,10,FALSE))</f>
        <v/>
      </c>
      <c r="AF124" s="156" t="str">
        <f>IF(AF123="","",VLOOKUP(AF123,シフト記号表!$C$6:$L$47,10,FALSE))</f>
        <v/>
      </c>
      <c r="AG124" s="156" t="str">
        <f>IF(AG123="","",VLOOKUP(AG123,シフト記号表!$C$6:$L$47,10,FALSE))</f>
        <v/>
      </c>
      <c r="AH124" s="156" t="str">
        <f>IF(AH123="","",VLOOKUP(AH123,シフト記号表!$C$6:$L$47,10,FALSE))</f>
        <v/>
      </c>
      <c r="AI124" s="156" t="str">
        <f>IF(AI123="","",VLOOKUP(AI123,シフト記号表!$C$6:$L$47,10,FALSE))</f>
        <v/>
      </c>
      <c r="AJ124" s="157" t="str">
        <f>IF(AJ123="","",VLOOKUP(AJ123,シフト記号表!$C$6:$L$47,10,FALSE))</f>
        <v/>
      </c>
      <c r="AK124" s="155" t="str">
        <f>IF(AK123="","",VLOOKUP(AK123,シフト記号表!$C$6:$L$47,10,FALSE))</f>
        <v/>
      </c>
      <c r="AL124" s="156" t="str">
        <f>IF(AL123="","",VLOOKUP(AL123,シフト記号表!$C$6:$L$47,10,FALSE))</f>
        <v/>
      </c>
      <c r="AM124" s="156" t="str">
        <f>IF(AM123="","",VLOOKUP(AM123,シフト記号表!$C$6:$L$47,10,FALSE))</f>
        <v/>
      </c>
      <c r="AN124" s="156" t="str">
        <f>IF(AN123="","",VLOOKUP(AN123,シフト記号表!$C$6:$L$47,10,FALSE))</f>
        <v/>
      </c>
      <c r="AO124" s="156" t="str">
        <f>IF(AO123="","",VLOOKUP(AO123,シフト記号表!$C$6:$L$47,10,FALSE))</f>
        <v/>
      </c>
      <c r="AP124" s="156" t="str">
        <f>IF(AP123="","",VLOOKUP(AP123,シフト記号表!$C$6:$L$47,10,FALSE))</f>
        <v/>
      </c>
      <c r="AQ124" s="157" t="str">
        <f>IF(AQ123="","",VLOOKUP(AQ123,シフト記号表!$C$6:$L$47,10,FALSE))</f>
        <v/>
      </c>
      <c r="AR124" s="155" t="str">
        <f>IF(AR123="","",VLOOKUP(AR123,シフト記号表!$C$6:$L$47,10,FALSE))</f>
        <v/>
      </c>
      <c r="AS124" s="156" t="str">
        <f>IF(AS123="","",VLOOKUP(AS123,シフト記号表!$C$6:$L$47,10,FALSE))</f>
        <v/>
      </c>
      <c r="AT124" s="156" t="str">
        <f>IF(AT123="","",VLOOKUP(AT123,シフト記号表!$C$6:$L$47,10,FALSE))</f>
        <v/>
      </c>
      <c r="AU124" s="156" t="str">
        <f>IF(AU123="","",VLOOKUP(AU123,シフト記号表!$C$6:$L$47,10,FALSE))</f>
        <v/>
      </c>
      <c r="AV124" s="156" t="str">
        <f>IF(AV123="","",VLOOKUP(AV123,シフト記号表!$C$6:$L$47,10,FALSE))</f>
        <v/>
      </c>
      <c r="AW124" s="156" t="str">
        <f>IF(AW123="","",VLOOKUP(AW123,シフト記号表!$C$6:$L$47,10,FALSE))</f>
        <v/>
      </c>
      <c r="AX124" s="157" t="str">
        <f>IF(AX123="","",VLOOKUP(AX123,シフト記号表!$C$6:$L$47,10,FALSE))</f>
        <v/>
      </c>
      <c r="AY124" s="155" t="str">
        <f>IF(AY123="","",VLOOKUP(AY123,シフト記号表!$C$6:$L$47,10,FALSE))</f>
        <v/>
      </c>
      <c r="AZ124" s="156" t="str">
        <f>IF(AZ123="","",VLOOKUP(AZ123,シフト記号表!$C$6:$L$47,10,FALSE))</f>
        <v/>
      </c>
      <c r="BA124" s="156" t="str">
        <f>IF(BA123="","",VLOOKUP(BA123,シフト記号表!$C$6:$L$47,10,FALSE))</f>
        <v/>
      </c>
      <c r="BB124" s="244">
        <f>IF($BE$3="４週",SUM(W124:AX124),IF($BE$3="暦月",SUM(W124:BA124),""))</f>
        <v>0</v>
      </c>
      <c r="BC124" s="245"/>
      <c r="BD124" s="246">
        <f>IF($BE$3="４週",BB124/4,IF($BE$3="暦月",(BB124/($BE$8/7)),""))</f>
        <v>0</v>
      </c>
      <c r="BE124" s="245"/>
      <c r="BF124" s="337"/>
      <c r="BG124" s="338"/>
      <c r="BH124" s="338"/>
      <c r="BI124" s="338"/>
      <c r="BJ124" s="339"/>
    </row>
    <row r="125" spans="2:62" ht="20.25" customHeight="1" x14ac:dyDescent="0.4">
      <c r="B125" s="226">
        <f>B123+1</f>
        <v>55</v>
      </c>
      <c r="C125" s="227"/>
      <c r="D125" s="228"/>
      <c r="E125" s="145"/>
      <c r="F125" s="146"/>
      <c r="G125" s="145"/>
      <c r="H125" s="146"/>
      <c r="I125" s="229"/>
      <c r="J125" s="230"/>
      <c r="K125" s="231"/>
      <c r="L125" s="232"/>
      <c r="M125" s="232"/>
      <c r="N125" s="228"/>
      <c r="O125" s="234"/>
      <c r="P125" s="235"/>
      <c r="Q125" s="235"/>
      <c r="R125" s="235"/>
      <c r="S125" s="236"/>
      <c r="T125" s="158" t="s">
        <v>18</v>
      </c>
      <c r="U125" s="104"/>
      <c r="V125" s="105"/>
      <c r="W125" s="91"/>
      <c r="X125" s="92"/>
      <c r="Y125" s="92"/>
      <c r="Z125" s="92"/>
      <c r="AA125" s="92"/>
      <c r="AB125" s="92"/>
      <c r="AC125" s="93"/>
      <c r="AD125" s="91"/>
      <c r="AE125" s="92"/>
      <c r="AF125" s="92"/>
      <c r="AG125" s="92"/>
      <c r="AH125" s="92"/>
      <c r="AI125" s="92"/>
      <c r="AJ125" s="93"/>
      <c r="AK125" s="91"/>
      <c r="AL125" s="92"/>
      <c r="AM125" s="92"/>
      <c r="AN125" s="92"/>
      <c r="AO125" s="92"/>
      <c r="AP125" s="92"/>
      <c r="AQ125" s="93"/>
      <c r="AR125" s="91"/>
      <c r="AS125" s="92"/>
      <c r="AT125" s="92"/>
      <c r="AU125" s="92"/>
      <c r="AV125" s="92"/>
      <c r="AW125" s="92"/>
      <c r="AX125" s="93"/>
      <c r="AY125" s="91"/>
      <c r="AZ125" s="92"/>
      <c r="BA125" s="94"/>
      <c r="BB125" s="237"/>
      <c r="BC125" s="238"/>
      <c r="BD125" s="239"/>
      <c r="BE125" s="240"/>
      <c r="BF125" s="241"/>
      <c r="BG125" s="242"/>
      <c r="BH125" s="242"/>
      <c r="BI125" s="242"/>
      <c r="BJ125" s="243"/>
    </row>
    <row r="126" spans="2:62" ht="20.25" customHeight="1" x14ac:dyDescent="0.4">
      <c r="B126" s="247"/>
      <c r="C126" s="248"/>
      <c r="D126" s="249"/>
      <c r="E126" s="170"/>
      <c r="F126" s="171">
        <f>C125</f>
        <v>0</v>
      </c>
      <c r="G126" s="170"/>
      <c r="H126" s="171">
        <f>I125</f>
        <v>0</v>
      </c>
      <c r="I126" s="250"/>
      <c r="J126" s="251"/>
      <c r="K126" s="252"/>
      <c r="L126" s="253"/>
      <c r="M126" s="253"/>
      <c r="N126" s="249"/>
      <c r="O126" s="234"/>
      <c r="P126" s="235"/>
      <c r="Q126" s="235"/>
      <c r="R126" s="235"/>
      <c r="S126" s="236"/>
      <c r="T126" s="159" t="s">
        <v>170</v>
      </c>
      <c r="U126" s="106"/>
      <c r="V126" s="160"/>
      <c r="W126" s="155" t="str">
        <f>IF(W125="","",VLOOKUP(W125,シフト記号表!$C$6:$L$47,10,FALSE))</f>
        <v/>
      </c>
      <c r="X126" s="156" t="str">
        <f>IF(X125="","",VLOOKUP(X125,シフト記号表!$C$6:$L$47,10,FALSE))</f>
        <v/>
      </c>
      <c r="Y126" s="156" t="str">
        <f>IF(Y125="","",VLOOKUP(Y125,シフト記号表!$C$6:$L$47,10,FALSE))</f>
        <v/>
      </c>
      <c r="Z126" s="156" t="str">
        <f>IF(Z125="","",VLOOKUP(Z125,シフト記号表!$C$6:$L$47,10,FALSE))</f>
        <v/>
      </c>
      <c r="AA126" s="156" t="str">
        <f>IF(AA125="","",VLOOKUP(AA125,シフト記号表!$C$6:$L$47,10,FALSE))</f>
        <v/>
      </c>
      <c r="AB126" s="156" t="str">
        <f>IF(AB125="","",VLOOKUP(AB125,シフト記号表!$C$6:$L$47,10,FALSE))</f>
        <v/>
      </c>
      <c r="AC126" s="157" t="str">
        <f>IF(AC125="","",VLOOKUP(AC125,シフト記号表!$C$6:$L$47,10,FALSE))</f>
        <v/>
      </c>
      <c r="AD126" s="155" t="str">
        <f>IF(AD125="","",VLOOKUP(AD125,シフト記号表!$C$6:$L$47,10,FALSE))</f>
        <v/>
      </c>
      <c r="AE126" s="156" t="str">
        <f>IF(AE125="","",VLOOKUP(AE125,シフト記号表!$C$6:$L$47,10,FALSE))</f>
        <v/>
      </c>
      <c r="AF126" s="156" t="str">
        <f>IF(AF125="","",VLOOKUP(AF125,シフト記号表!$C$6:$L$47,10,FALSE))</f>
        <v/>
      </c>
      <c r="AG126" s="156" t="str">
        <f>IF(AG125="","",VLOOKUP(AG125,シフト記号表!$C$6:$L$47,10,FALSE))</f>
        <v/>
      </c>
      <c r="AH126" s="156" t="str">
        <f>IF(AH125="","",VLOOKUP(AH125,シフト記号表!$C$6:$L$47,10,FALSE))</f>
        <v/>
      </c>
      <c r="AI126" s="156" t="str">
        <f>IF(AI125="","",VLOOKUP(AI125,シフト記号表!$C$6:$L$47,10,FALSE))</f>
        <v/>
      </c>
      <c r="AJ126" s="157" t="str">
        <f>IF(AJ125="","",VLOOKUP(AJ125,シフト記号表!$C$6:$L$47,10,FALSE))</f>
        <v/>
      </c>
      <c r="AK126" s="155" t="str">
        <f>IF(AK125="","",VLOOKUP(AK125,シフト記号表!$C$6:$L$47,10,FALSE))</f>
        <v/>
      </c>
      <c r="AL126" s="156" t="str">
        <f>IF(AL125="","",VLOOKUP(AL125,シフト記号表!$C$6:$L$47,10,FALSE))</f>
        <v/>
      </c>
      <c r="AM126" s="156" t="str">
        <f>IF(AM125="","",VLOOKUP(AM125,シフト記号表!$C$6:$L$47,10,FALSE))</f>
        <v/>
      </c>
      <c r="AN126" s="156" t="str">
        <f>IF(AN125="","",VLOOKUP(AN125,シフト記号表!$C$6:$L$47,10,FALSE))</f>
        <v/>
      </c>
      <c r="AO126" s="156" t="str">
        <f>IF(AO125="","",VLOOKUP(AO125,シフト記号表!$C$6:$L$47,10,FALSE))</f>
        <v/>
      </c>
      <c r="AP126" s="156" t="str">
        <f>IF(AP125="","",VLOOKUP(AP125,シフト記号表!$C$6:$L$47,10,FALSE))</f>
        <v/>
      </c>
      <c r="AQ126" s="157" t="str">
        <f>IF(AQ125="","",VLOOKUP(AQ125,シフト記号表!$C$6:$L$47,10,FALSE))</f>
        <v/>
      </c>
      <c r="AR126" s="155" t="str">
        <f>IF(AR125="","",VLOOKUP(AR125,シフト記号表!$C$6:$L$47,10,FALSE))</f>
        <v/>
      </c>
      <c r="AS126" s="156" t="str">
        <f>IF(AS125="","",VLOOKUP(AS125,シフト記号表!$C$6:$L$47,10,FALSE))</f>
        <v/>
      </c>
      <c r="AT126" s="156" t="str">
        <f>IF(AT125="","",VLOOKUP(AT125,シフト記号表!$C$6:$L$47,10,FALSE))</f>
        <v/>
      </c>
      <c r="AU126" s="156" t="str">
        <f>IF(AU125="","",VLOOKUP(AU125,シフト記号表!$C$6:$L$47,10,FALSE))</f>
        <v/>
      </c>
      <c r="AV126" s="156" t="str">
        <f>IF(AV125="","",VLOOKUP(AV125,シフト記号表!$C$6:$L$47,10,FALSE))</f>
        <v/>
      </c>
      <c r="AW126" s="156" t="str">
        <f>IF(AW125="","",VLOOKUP(AW125,シフト記号表!$C$6:$L$47,10,FALSE))</f>
        <v/>
      </c>
      <c r="AX126" s="157" t="str">
        <f>IF(AX125="","",VLOOKUP(AX125,シフト記号表!$C$6:$L$47,10,FALSE))</f>
        <v/>
      </c>
      <c r="AY126" s="155" t="str">
        <f>IF(AY125="","",VLOOKUP(AY125,シフト記号表!$C$6:$L$47,10,FALSE))</f>
        <v/>
      </c>
      <c r="AZ126" s="156" t="str">
        <f>IF(AZ125="","",VLOOKUP(AZ125,シフト記号表!$C$6:$L$47,10,FALSE))</f>
        <v/>
      </c>
      <c r="BA126" s="156" t="str">
        <f>IF(BA125="","",VLOOKUP(BA125,シフト記号表!$C$6:$L$47,10,FALSE))</f>
        <v/>
      </c>
      <c r="BB126" s="244">
        <f>IF($BE$3="４週",SUM(W126:AX126),IF($BE$3="暦月",SUM(W126:BA126),""))</f>
        <v>0</v>
      </c>
      <c r="BC126" s="245"/>
      <c r="BD126" s="246">
        <f>IF($BE$3="４週",BB126/4,IF($BE$3="暦月",(BB126/($BE$8/7)),""))</f>
        <v>0</v>
      </c>
      <c r="BE126" s="245"/>
      <c r="BF126" s="337"/>
      <c r="BG126" s="338"/>
      <c r="BH126" s="338"/>
      <c r="BI126" s="338"/>
      <c r="BJ126" s="339"/>
    </row>
    <row r="127" spans="2:62" ht="20.25" customHeight="1" x14ac:dyDescent="0.4">
      <c r="B127" s="226">
        <f>B125+1</f>
        <v>56</v>
      </c>
      <c r="C127" s="227"/>
      <c r="D127" s="228"/>
      <c r="E127" s="145"/>
      <c r="F127" s="146"/>
      <c r="G127" s="145"/>
      <c r="H127" s="146"/>
      <c r="I127" s="229"/>
      <c r="J127" s="230"/>
      <c r="K127" s="231"/>
      <c r="L127" s="232"/>
      <c r="M127" s="232"/>
      <c r="N127" s="228"/>
      <c r="O127" s="234"/>
      <c r="P127" s="235"/>
      <c r="Q127" s="235"/>
      <c r="R127" s="235"/>
      <c r="S127" s="236"/>
      <c r="T127" s="158" t="s">
        <v>18</v>
      </c>
      <c r="U127" s="104"/>
      <c r="V127" s="105"/>
      <c r="W127" s="91"/>
      <c r="X127" s="92"/>
      <c r="Y127" s="92"/>
      <c r="Z127" s="92"/>
      <c r="AA127" s="92"/>
      <c r="AB127" s="92"/>
      <c r="AC127" s="93"/>
      <c r="AD127" s="91"/>
      <c r="AE127" s="92"/>
      <c r="AF127" s="92"/>
      <c r="AG127" s="92"/>
      <c r="AH127" s="92"/>
      <c r="AI127" s="92"/>
      <c r="AJ127" s="93"/>
      <c r="AK127" s="91"/>
      <c r="AL127" s="92"/>
      <c r="AM127" s="92"/>
      <c r="AN127" s="92"/>
      <c r="AO127" s="92"/>
      <c r="AP127" s="92"/>
      <c r="AQ127" s="93"/>
      <c r="AR127" s="91"/>
      <c r="AS127" s="92"/>
      <c r="AT127" s="92"/>
      <c r="AU127" s="92"/>
      <c r="AV127" s="92"/>
      <c r="AW127" s="92"/>
      <c r="AX127" s="93"/>
      <c r="AY127" s="91"/>
      <c r="AZ127" s="92"/>
      <c r="BA127" s="94"/>
      <c r="BB127" s="237"/>
      <c r="BC127" s="238"/>
      <c r="BD127" s="239"/>
      <c r="BE127" s="240"/>
      <c r="BF127" s="241"/>
      <c r="BG127" s="242"/>
      <c r="BH127" s="242"/>
      <c r="BI127" s="242"/>
      <c r="BJ127" s="243"/>
    </row>
    <row r="128" spans="2:62" ht="20.25" customHeight="1" x14ac:dyDescent="0.4">
      <c r="B128" s="247"/>
      <c r="C128" s="248"/>
      <c r="D128" s="249"/>
      <c r="E128" s="170"/>
      <c r="F128" s="171">
        <f>C127</f>
        <v>0</v>
      </c>
      <c r="G128" s="170"/>
      <c r="H128" s="171">
        <f>I127</f>
        <v>0</v>
      </c>
      <c r="I128" s="250"/>
      <c r="J128" s="251"/>
      <c r="K128" s="252"/>
      <c r="L128" s="253"/>
      <c r="M128" s="253"/>
      <c r="N128" s="249"/>
      <c r="O128" s="234"/>
      <c r="P128" s="235"/>
      <c r="Q128" s="235"/>
      <c r="R128" s="235"/>
      <c r="S128" s="236"/>
      <c r="T128" s="159" t="s">
        <v>170</v>
      </c>
      <c r="U128" s="106"/>
      <c r="V128" s="160"/>
      <c r="W128" s="155" t="str">
        <f>IF(W127="","",VLOOKUP(W127,シフト記号表!$C$6:$L$47,10,FALSE))</f>
        <v/>
      </c>
      <c r="X128" s="156" t="str">
        <f>IF(X127="","",VLOOKUP(X127,シフト記号表!$C$6:$L$47,10,FALSE))</f>
        <v/>
      </c>
      <c r="Y128" s="156" t="str">
        <f>IF(Y127="","",VLOOKUP(Y127,シフト記号表!$C$6:$L$47,10,FALSE))</f>
        <v/>
      </c>
      <c r="Z128" s="156" t="str">
        <f>IF(Z127="","",VLOOKUP(Z127,シフト記号表!$C$6:$L$47,10,FALSE))</f>
        <v/>
      </c>
      <c r="AA128" s="156" t="str">
        <f>IF(AA127="","",VLOOKUP(AA127,シフト記号表!$C$6:$L$47,10,FALSE))</f>
        <v/>
      </c>
      <c r="AB128" s="156" t="str">
        <f>IF(AB127="","",VLOOKUP(AB127,シフト記号表!$C$6:$L$47,10,FALSE))</f>
        <v/>
      </c>
      <c r="AC128" s="157" t="str">
        <f>IF(AC127="","",VLOOKUP(AC127,シフト記号表!$C$6:$L$47,10,FALSE))</f>
        <v/>
      </c>
      <c r="AD128" s="155" t="str">
        <f>IF(AD127="","",VLOOKUP(AD127,シフト記号表!$C$6:$L$47,10,FALSE))</f>
        <v/>
      </c>
      <c r="AE128" s="156" t="str">
        <f>IF(AE127="","",VLOOKUP(AE127,シフト記号表!$C$6:$L$47,10,FALSE))</f>
        <v/>
      </c>
      <c r="AF128" s="156" t="str">
        <f>IF(AF127="","",VLOOKUP(AF127,シフト記号表!$C$6:$L$47,10,FALSE))</f>
        <v/>
      </c>
      <c r="AG128" s="156" t="str">
        <f>IF(AG127="","",VLOOKUP(AG127,シフト記号表!$C$6:$L$47,10,FALSE))</f>
        <v/>
      </c>
      <c r="AH128" s="156" t="str">
        <f>IF(AH127="","",VLOOKUP(AH127,シフト記号表!$C$6:$L$47,10,FALSE))</f>
        <v/>
      </c>
      <c r="AI128" s="156" t="str">
        <f>IF(AI127="","",VLOOKUP(AI127,シフト記号表!$C$6:$L$47,10,FALSE))</f>
        <v/>
      </c>
      <c r="AJ128" s="157" t="str">
        <f>IF(AJ127="","",VLOOKUP(AJ127,シフト記号表!$C$6:$L$47,10,FALSE))</f>
        <v/>
      </c>
      <c r="AK128" s="155" t="str">
        <f>IF(AK127="","",VLOOKUP(AK127,シフト記号表!$C$6:$L$47,10,FALSE))</f>
        <v/>
      </c>
      <c r="AL128" s="156" t="str">
        <f>IF(AL127="","",VLOOKUP(AL127,シフト記号表!$C$6:$L$47,10,FALSE))</f>
        <v/>
      </c>
      <c r="AM128" s="156" t="str">
        <f>IF(AM127="","",VLOOKUP(AM127,シフト記号表!$C$6:$L$47,10,FALSE))</f>
        <v/>
      </c>
      <c r="AN128" s="156" t="str">
        <f>IF(AN127="","",VLOOKUP(AN127,シフト記号表!$C$6:$L$47,10,FALSE))</f>
        <v/>
      </c>
      <c r="AO128" s="156" t="str">
        <f>IF(AO127="","",VLOOKUP(AO127,シフト記号表!$C$6:$L$47,10,FALSE))</f>
        <v/>
      </c>
      <c r="AP128" s="156" t="str">
        <f>IF(AP127="","",VLOOKUP(AP127,シフト記号表!$C$6:$L$47,10,FALSE))</f>
        <v/>
      </c>
      <c r="AQ128" s="157" t="str">
        <f>IF(AQ127="","",VLOOKUP(AQ127,シフト記号表!$C$6:$L$47,10,FALSE))</f>
        <v/>
      </c>
      <c r="AR128" s="155" t="str">
        <f>IF(AR127="","",VLOOKUP(AR127,シフト記号表!$C$6:$L$47,10,FALSE))</f>
        <v/>
      </c>
      <c r="AS128" s="156" t="str">
        <f>IF(AS127="","",VLOOKUP(AS127,シフト記号表!$C$6:$L$47,10,FALSE))</f>
        <v/>
      </c>
      <c r="AT128" s="156" t="str">
        <f>IF(AT127="","",VLOOKUP(AT127,シフト記号表!$C$6:$L$47,10,FALSE))</f>
        <v/>
      </c>
      <c r="AU128" s="156" t="str">
        <f>IF(AU127="","",VLOOKUP(AU127,シフト記号表!$C$6:$L$47,10,FALSE))</f>
        <v/>
      </c>
      <c r="AV128" s="156" t="str">
        <f>IF(AV127="","",VLOOKUP(AV127,シフト記号表!$C$6:$L$47,10,FALSE))</f>
        <v/>
      </c>
      <c r="AW128" s="156" t="str">
        <f>IF(AW127="","",VLOOKUP(AW127,シフト記号表!$C$6:$L$47,10,FALSE))</f>
        <v/>
      </c>
      <c r="AX128" s="157" t="str">
        <f>IF(AX127="","",VLOOKUP(AX127,シフト記号表!$C$6:$L$47,10,FALSE))</f>
        <v/>
      </c>
      <c r="AY128" s="155" t="str">
        <f>IF(AY127="","",VLOOKUP(AY127,シフト記号表!$C$6:$L$47,10,FALSE))</f>
        <v/>
      </c>
      <c r="AZ128" s="156" t="str">
        <f>IF(AZ127="","",VLOOKUP(AZ127,シフト記号表!$C$6:$L$47,10,FALSE))</f>
        <v/>
      </c>
      <c r="BA128" s="156" t="str">
        <f>IF(BA127="","",VLOOKUP(BA127,シフト記号表!$C$6:$L$47,10,FALSE))</f>
        <v/>
      </c>
      <c r="BB128" s="244">
        <f>IF($BE$3="４週",SUM(W128:AX128),IF($BE$3="暦月",SUM(W128:BA128),""))</f>
        <v>0</v>
      </c>
      <c r="BC128" s="245"/>
      <c r="BD128" s="246">
        <f>IF($BE$3="４週",BB128/4,IF($BE$3="暦月",(BB128/($BE$8/7)),""))</f>
        <v>0</v>
      </c>
      <c r="BE128" s="245"/>
      <c r="BF128" s="337"/>
      <c r="BG128" s="338"/>
      <c r="BH128" s="338"/>
      <c r="BI128" s="338"/>
      <c r="BJ128" s="339"/>
    </row>
    <row r="129" spans="2:62" ht="20.25" customHeight="1" x14ac:dyDescent="0.4">
      <c r="B129" s="226">
        <f>B127+1</f>
        <v>57</v>
      </c>
      <c r="C129" s="227"/>
      <c r="D129" s="228"/>
      <c r="E129" s="145"/>
      <c r="F129" s="146"/>
      <c r="G129" s="145"/>
      <c r="H129" s="146"/>
      <c r="I129" s="229"/>
      <c r="J129" s="230"/>
      <c r="K129" s="231"/>
      <c r="L129" s="232"/>
      <c r="M129" s="232"/>
      <c r="N129" s="228"/>
      <c r="O129" s="234"/>
      <c r="P129" s="235"/>
      <c r="Q129" s="235"/>
      <c r="R129" s="235"/>
      <c r="S129" s="236"/>
      <c r="T129" s="158" t="s">
        <v>18</v>
      </c>
      <c r="U129" s="104"/>
      <c r="V129" s="105"/>
      <c r="W129" s="91"/>
      <c r="X129" s="92"/>
      <c r="Y129" s="92"/>
      <c r="Z129" s="92"/>
      <c r="AA129" s="92"/>
      <c r="AB129" s="92"/>
      <c r="AC129" s="93"/>
      <c r="AD129" s="91"/>
      <c r="AE129" s="92"/>
      <c r="AF129" s="92"/>
      <c r="AG129" s="92"/>
      <c r="AH129" s="92"/>
      <c r="AI129" s="92"/>
      <c r="AJ129" s="93"/>
      <c r="AK129" s="91"/>
      <c r="AL129" s="92"/>
      <c r="AM129" s="92"/>
      <c r="AN129" s="92"/>
      <c r="AO129" s="92"/>
      <c r="AP129" s="92"/>
      <c r="AQ129" s="93"/>
      <c r="AR129" s="91"/>
      <c r="AS129" s="92"/>
      <c r="AT129" s="92"/>
      <c r="AU129" s="92"/>
      <c r="AV129" s="92"/>
      <c r="AW129" s="92"/>
      <c r="AX129" s="93"/>
      <c r="AY129" s="91"/>
      <c r="AZ129" s="92"/>
      <c r="BA129" s="94"/>
      <c r="BB129" s="237"/>
      <c r="BC129" s="238"/>
      <c r="BD129" s="239"/>
      <c r="BE129" s="240"/>
      <c r="BF129" s="241"/>
      <c r="BG129" s="242"/>
      <c r="BH129" s="242"/>
      <c r="BI129" s="242"/>
      <c r="BJ129" s="243"/>
    </row>
    <row r="130" spans="2:62" ht="20.25" customHeight="1" x14ac:dyDescent="0.4">
      <c r="B130" s="247"/>
      <c r="C130" s="248"/>
      <c r="D130" s="249"/>
      <c r="E130" s="170"/>
      <c r="F130" s="171">
        <f>C129</f>
        <v>0</v>
      </c>
      <c r="G130" s="170"/>
      <c r="H130" s="171">
        <f>I129</f>
        <v>0</v>
      </c>
      <c r="I130" s="250"/>
      <c r="J130" s="251"/>
      <c r="K130" s="252"/>
      <c r="L130" s="253"/>
      <c r="M130" s="253"/>
      <c r="N130" s="249"/>
      <c r="O130" s="234"/>
      <c r="P130" s="235"/>
      <c r="Q130" s="235"/>
      <c r="R130" s="235"/>
      <c r="S130" s="236"/>
      <c r="T130" s="159" t="s">
        <v>170</v>
      </c>
      <c r="U130" s="106"/>
      <c r="V130" s="160"/>
      <c r="W130" s="155" t="str">
        <f>IF(W129="","",VLOOKUP(W129,シフト記号表!$C$6:$L$47,10,FALSE))</f>
        <v/>
      </c>
      <c r="X130" s="156" t="str">
        <f>IF(X129="","",VLOOKUP(X129,シフト記号表!$C$6:$L$47,10,FALSE))</f>
        <v/>
      </c>
      <c r="Y130" s="156" t="str">
        <f>IF(Y129="","",VLOOKUP(Y129,シフト記号表!$C$6:$L$47,10,FALSE))</f>
        <v/>
      </c>
      <c r="Z130" s="156" t="str">
        <f>IF(Z129="","",VLOOKUP(Z129,シフト記号表!$C$6:$L$47,10,FALSE))</f>
        <v/>
      </c>
      <c r="AA130" s="156" t="str">
        <f>IF(AA129="","",VLOOKUP(AA129,シフト記号表!$C$6:$L$47,10,FALSE))</f>
        <v/>
      </c>
      <c r="AB130" s="156" t="str">
        <f>IF(AB129="","",VLOOKUP(AB129,シフト記号表!$C$6:$L$47,10,FALSE))</f>
        <v/>
      </c>
      <c r="AC130" s="157" t="str">
        <f>IF(AC129="","",VLOOKUP(AC129,シフト記号表!$C$6:$L$47,10,FALSE))</f>
        <v/>
      </c>
      <c r="AD130" s="155" t="str">
        <f>IF(AD129="","",VLOOKUP(AD129,シフト記号表!$C$6:$L$47,10,FALSE))</f>
        <v/>
      </c>
      <c r="AE130" s="156" t="str">
        <f>IF(AE129="","",VLOOKUP(AE129,シフト記号表!$C$6:$L$47,10,FALSE))</f>
        <v/>
      </c>
      <c r="AF130" s="156" t="str">
        <f>IF(AF129="","",VLOOKUP(AF129,シフト記号表!$C$6:$L$47,10,FALSE))</f>
        <v/>
      </c>
      <c r="AG130" s="156" t="str">
        <f>IF(AG129="","",VLOOKUP(AG129,シフト記号表!$C$6:$L$47,10,FALSE))</f>
        <v/>
      </c>
      <c r="AH130" s="156" t="str">
        <f>IF(AH129="","",VLOOKUP(AH129,シフト記号表!$C$6:$L$47,10,FALSE))</f>
        <v/>
      </c>
      <c r="AI130" s="156" t="str">
        <f>IF(AI129="","",VLOOKUP(AI129,シフト記号表!$C$6:$L$47,10,FALSE))</f>
        <v/>
      </c>
      <c r="AJ130" s="157" t="str">
        <f>IF(AJ129="","",VLOOKUP(AJ129,シフト記号表!$C$6:$L$47,10,FALSE))</f>
        <v/>
      </c>
      <c r="AK130" s="155" t="str">
        <f>IF(AK129="","",VLOOKUP(AK129,シフト記号表!$C$6:$L$47,10,FALSE))</f>
        <v/>
      </c>
      <c r="AL130" s="156" t="str">
        <f>IF(AL129="","",VLOOKUP(AL129,シフト記号表!$C$6:$L$47,10,FALSE))</f>
        <v/>
      </c>
      <c r="AM130" s="156" t="str">
        <f>IF(AM129="","",VLOOKUP(AM129,シフト記号表!$C$6:$L$47,10,FALSE))</f>
        <v/>
      </c>
      <c r="AN130" s="156" t="str">
        <f>IF(AN129="","",VLOOKUP(AN129,シフト記号表!$C$6:$L$47,10,FALSE))</f>
        <v/>
      </c>
      <c r="AO130" s="156" t="str">
        <f>IF(AO129="","",VLOOKUP(AO129,シフト記号表!$C$6:$L$47,10,FALSE))</f>
        <v/>
      </c>
      <c r="AP130" s="156" t="str">
        <f>IF(AP129="","",VLOOKUP(AP129,シフト記号表!$C$6:$L$47,10,FALSE))</f>
        <v/>
      </c>
      <c r="AQ130" s="157" t="str">
        <f>IF(AQ129="","",VLOOKUP(AQ129,シフト記号表!$C$6:$L$47,10,FALSE))</f>
        <v/>
      </c>
      <c r="AR130" s="155" t="str">
        <f>IF(AR129="","",VLOOKUP(AR129,シフト記号表!$C$6:$L$47,10,FALSE))</f>
        <v/>
      </c>
      <c r="AS130" s="156" t="str">
        <f>IF(AS129="","",VLOOKUP(AS129,シフト記号表!$C$6:$L$47,10,FALSE))</f>
        <v/>
      </c>
      <c r="AT130" s="156" t="str">
        <f>IF(AT129="","",VLOOKUP(AT129,シフト記号表!$C$6:$L$47,10,FALSE))</f>
        <v/>
      </c>
      <c r="AU130" s="156" t="str">
        <f>IF(AU129="","",VLOOKUP(AU129,シフト記号表!$C$6:$L$47,10,FALSE))</f>
        <v/>
      </c>
      <c r="AV130" s="156" t="str">
        <f>IF(AV129="","",VLOOKUP(AV129,シフト記号表!$C$6:$L$47,10,FALSE))</f>
        <v/>
      </c>
      <c r="AW130" s="156" t="str">
        <f>IF(AW129="","",VLOOKUP(AW129,シフト記号表!$C$6:$L$47,10,FALSE))</f>
        <v/>
      </c>
      <c r="AX130" s="157" t="str">
        <f>IF(AX129="","",VLOOKUP(AX129,シフト記号表!$C$6:$L$47,10,FALSE))</f>
        <v/>
      </c>
      <c r="AY130" s="155" t="str">
        <f>IF(AY129="","",VLOOKUP(AY129,シフト記号表!$C$6:$L$47,10,FALSE))</f>
        <v/>
      </c>
      <c r="AZ130" s="156" t="str">
        <f>IF(AZ129="","",VLOOKUP(AZ129,シフト記号表!$C$6:$L$47,10,FALSE))</f>
        <v/>
      </c>
      <c r="BA130" s="156" t="str">
        <f>IF(BA129="","",VLOOKUP(BA129,シフト記号表!$C$6:$L$47,10,FALSE))</f>
        <v/>
      </c>
      <c r="BB130" s="244">
        <f>IF($BE$3="４週",SUM(W130:AX130),IF($BE$3="暦月",SUM(W130:BA130),""))</f>
        <v>0</v>
      </c>
      <c r="BC130" s="245"/>
      <c r="BD130" s="246">
        <f>IF($BE$3="４週",BB130/4,IF($BE$3="暦月",(BB130/($BE$8/7)),""))</f>
        <v>0</v>
      </c>
      <c r="BE130" s="245"/>
      <c r="BF130" s="337"/>
      <c r="BG130" s="338"/>
      <c r="BH130" s="338"/>
      <c r="BI130" s="338"/>
      <c r="BJ130" s="339"/>
    </row>
    <row r="131" spans="2:62" ht="20.25" customHeight="1" x14ac:dyDescent="0.4">
      <c r="B131" s="226">
        <f>B129+1</f>
        <v>58</v>
      </c>
      <c r="C131" s="227"/>
      <c r="D131" s="228"/>
      <c r="E131" s="145"/>
      <c r="F131" s="146"/>
      <c r="G131" s="145"/>
      <c r="H131" s="146"/>
      <c r="I131" s="229"/>
      <c r="J131" s="230"/>
      <c r="K131" s="231"/>
      <c r="L131" s="232"/>
      <c r="M131" s="232"/>
      <c r="N131" s="228"/>
      <c r="O131" s="234"/>
      <c r="P131" s="235"/>
      <c r="Q131" s="235"/>
      <c r="R131" s="235"/>
      <c r="S131" s="236"/>
      <c r="T131" s="158" t="s">
        <v>18</v>
      </c>
      <c r="U131" s="104"/>
      <c r="V131" s="105"/>
      <c r="W131" s="91"/>
      <c r="X131" s="92"/>
      <c r="Y131" s="92"/>
      <c r="Z131" s="92"/>
      <c r="AA131" s="92"/>
      <c r="AB131" s="92"/>
      <c r="AC131" s="93"/>
      <c r="AD131" s="91"/>
      <c r="AE131" s="92"/>
      <c r="AF131" s="92"/>
      <c r="AG131" s="92"/>
      <c r="AH131" s="92"/>
      <c r="AI131" s="92"/>
      <c r="AJ131" s="93"/>
      <c r="AK131" s="91"/>
      <c r="AL131" s="92"/>
      <c r="AM131" s="92"/>
      <c r="AN131" s="92"/>
      <c r="AO131" s="92"/>
      <c r="AP131" s="92"/>
      <c r="AQ131" s="93"/>
      <c r="AR131" s="91"/>
      <c r="AS131" s="92"/>
      <c r="AT131" s="92"/>
      <c r="AU131" s="92"/>
      <c r="AV131" s="92"/>
      <c r="AW131" s="92"/>
      <c r="AX131" s="93"/>
      <c r="AY131" s="91"/>
      <c r="AZ131" s="92"/>
      <c r="BA131" s="94"/>
      <c r="BB131" s="237"/>
      <c r="BC131" s="238"/>
      <c r="BD131" s="239"/>
      <c r="BE131" s="240"/>
      <c r="BF131" s="241"/>
      <c r="BG131" s="242"/>
      <c r="BH131" s="242"/>
      <c r="BI131" s="242"/>
      <c r="BJ131" s="243"/>
    </row>
    <row r="132" spans="2:62" ht="20.25" customHeight="1" x14ac:dyDescent="0.4">
      <c r="B132" s="247"/>
      <c r="C132" s="248"/>
      <c r="D132" s="249"/>
      <c r="E132" s="170"/>
      <c r="F132" s="171">
        <f>C131</f>
        <v>0</v>
      </c>
      <c r="G132" s="170"/>
      <c r="H132" s="171">
        <f>I131</f>
        <v>0</v>
      </c>
      <c r="I132" s="250"/>
      <c r="J132" s="251"/>
      <c r="K132" s="252"/>
      <c r="L132" s="253"/>
      <c r="M132" s="253"/>
      <c r="N132" s="249"/>
      <c r="O132" s="234"/>
      <c r="P132" s="235"/>
      <c r="Q132" s="235"/>
      <c r="R132" s="235"/>
      <c r="S132" s="236"/>
      <c r="T132" s="159" t="s">
        <v>170</v>
      </c>
      <c r="U132" s="106"/>
      <c r="V132" s="160"/>
      <c r="W132" s="155" t="str">
        <f>IF(W131="","",VLOOKUP(W131,シフト記号表!$C$6:$L$47,10,FALSE))</f>
        <v/>
      </c>
      <c r="X132" s="156" t="str">
        <f>IF(X131="","",VLOOKUP(X131,シフト記号表!$C$6:$L$47,10,FALSE))</f>
        <v/>
      </c>
      <c r="Y132" s="156" t="str">
        <f>IF(Y131="","",VLOOKUP(Y131,シフト記号表!$C$6:$L$47,10,FALSE))</f>
        <v/>
      </c>
      <c r="Z132" s="156" t="str">
        <f>IF(Z131="","",VLOOKUP(Z131,シフト記号表!$C$6:$L$47,10,FALSE))</f>
        <v/>
      </c>
      <c r="AA132" s="156" t="str">
        <f>IF(AA131="","",VLOOKUP(AA131,シフト記号表!$C$6:$L$47,10,FALSE))</f>
        <v/>
      </c>
      <c r="AB132" s="156" t="str">
        <f>IF(AB131="","",VLOOKUP(AB131,シフト記号表!$C$6:$L$47,10,FALSE))</f>
        <v/>
      </c>
      <c r="AC132" s="157" t="str">
        <f>IF(AC131="","",VLOOKUP(AC131,シフト記号表!$C$6:$L$47,10,FALSE))</f>
        <v/>
      </c>
      <c r="AD132" s="155" t="str">
        <f>IF(AD131="","",VLOOKUP(AD131,シフト記号表!$C$6:$L$47,10,FALSE))</f>
        <v/>
      </c>
      <c r="AE132" s="156" t="str">
        <f>IF(AE131="","",VLOOKUP(AE131,シフト記号表!$C$6:$L$47,10,FALSE))</f>
        <v/>
      </c>
      <c r="AF132" s="156" t="str">
        <f>IF(AF131="","",VLOOKUP(AF131,シフト記号表!$C$6:$L$47,10,FALSE))</f>
        <v/>
      </c>
      <c r="AG132" s="156" t="str">
        <f>IF(AG131="","",VLOOKUP(AG131,シフト記号表!$C$6:$L$47,10,FALSE))</f>
        <v/>
      </c>
      <c r="AH132" s="156" t="str">
        <f>IF(AH131="","",VLOOKUP(AH131,シフト記号表!$C$6:$L$47,10,FALSE))</f>
        <v/>
      </c>
      <c r="AI132" s="156" t="str">
        <f>IF(AI131="","",VLOOKUP(AI131,シフト記号表!$C$6:$L$47,10,FALSE))</f>
        <v/>
      </c>
      <c r="AJ132" s="157" t="str">
        <f>IF(AJ131="","",VLOOKUP(AJ131,シフト記号表!$C$6:$L$47,10,FALSE))</f>
        <v/>
      </c>
      <c r="AK132" s="155" t="str">
        <f>IF(AK131="","",VLOOKUP(AK131,シフト記号表!$C$6:$L$47,10,FALSE))</f>
        <v/>
      </c>
      <c r="AL132" s="156" t="str">
        <f>IF(AL131="","",VLOOKUP(AL131,シフト記号表!$C$6:$L$47,10,FALSE))</f>
        <v/>
      </c>
      <c r="AM132" s="156" t="str">
        <f>IF(AM131="","",VLOOKUP(AM131,シフト記号表!$C$6:$L$47,10,FALSE))</f>
        <v/>
      </c>
      <c r="AN132" s="156" t="str">
        <f>IF(AN131="","",VLOOKUP(AN131,シフト記号表!$C$6:$L$47,10,FALSE))</f>
        <v/>
      </c>
      <c r="AO132" s="156" t="str">
        <f>IF(AO131="","",VLOOKUP(AO131,シフト記号表!$C$6:$L$47,10,FALSE))</f>
        <v/>
      </c>
      <c r="AP132" s="156" t="str">
        <f>IF(AP131="","",VLOOKUP(AP131,シフト記号表!$C$6:$L$47,10,FALSE))</f>
        <v/>
      </c>
      <c r="AQ132" s="157" t="str">
        <f>IF(AQ131="","",VLOOKUP(AQ131,シフト記号表!$C$6:$L$47,10,FALSE))</f>
        <v/>
      </c>
      <c r="AR132" s="155" t="str">
        <f>IF(AR131="","",VLOOKUP(AR131,シフト記号表!$C$6:$L$47,10,FALSE))</f>
        <v/>
      </c>
      <c r="AS132" s="156" t="str">
        <f>IF(AS131="","",VLOOKUP(AS131,シフト記号表!$C$6:$L$47,10,FALSE))</f>
        <v/>
      </c>
      <c r="AT132" s="156" t="str">
        <f>IF(AT131="","",VLOOKUP(AT131,シフト記号表!$C$6:$L$47,10,FALSE))</f>
        <v/>
      </c>
      <c r="AU132" s="156" t="str">
        <f>IF(AU131="","",VLOOKUP(AU131,シフト記号表!$C$6:$L$47,10,FALSE))</f>
        <v/>
      </c>
      <c r="AV132" s="156" t="str">
        <f>IF(AV131="","",VLOOKUP(AV131,シフト記号表!$C$6:$L$47,10,FALSE))</f>
        <v/>
      </c>
      <c r="AW132" s="156" t="str">
        <f>IF(AW131="","",VLOOKUP(AW131,シフト記号表!$C$6:$L$47,10,FALSE))</f>
        <v/>
      </c>
      <c r="AX132" s="157" t="str">
        <f>IF(AX131="","",VLOOKUP(AX131,シフト記号表!$C$6:$L$47,10,FALSE))</f>
        <v/>
      </c>
      <c r="AY132" s="155" t="str">
        <f>IF(AY131="","",VLOOKUP(AY131,シフト記号表!$C$6:$L$47,10,FALSE))</f>
        <v/>
      </c>
      <c r="AZ132" s="156" t="str">
        <f>IF(AZ131="","",VLOOKUP(AZ131,シフト記号表!$C$6:$L$47,10,FALSE))</f>
        <v/>
      </c>
      <c r="BA132" s="156" t="str">
        <f>IF(BA131="","",VLOOKUP(BA131,シフト記号表!$C$6:$L$47,10,FALSE))</f>
        <v/>
      </c>
      <c r="BB132" s="244">
        <f>IF($BE$3="４週",SUM(W132:AX132),IF($BE$3="暦月",SUM(W132:BA132),""))</f>
        <v>0</v>
      </c>
      <c r="BC132" s="245"/>
      <c r="BD132" s="246">
        <f>IF($BE$3="４週",BB132/4,IF($BE$3="暦月",(BB132/($BE$8/7)),""))</f>
        <v>0</v>
      </c>
      <c r="BE132" s="245"/>
      <c r="BF132" s="337"/>
      <c r="BG132" s="338"/>
      <c r="BH132" s="338"/>
      <c r="BI132" s="338"/>
      <c r="BJ132" s="339"/>
    </row>
    <row r="133" spans="2:62" ht="20.25" customHeight="1" x14ac:dyDescent="0.4">
      <c r="B133" s="226">
        <f>B131+1</f>
        <v>59</v>
      </c>
      <c r="C133" s="227"/>
      <c r="D133" s="228"/>
      <c r="E133" s="145"/>
      <c r="F133" s="146"/>
      <c r="G133" s="145"/>
      <c r="H133" s="146"/>
      <c r="I133" s="229"/>
      <c r="J133" s="230"/>
      <c r="K133" s="231"/>
      <c r="L133" s="232"/>
      <c r="M133" s="232"/>
      <c r="N133" s="228"/>
      <c r="O133" s="234"/>
      <c r="P133" s="235"/>
      <c r="Q133" s="235"/>
      <c r="R133" s="235"/>
      <c r="S133" s="236"/>
      <c r="T133" s="158" t="s">
        <v>18</v>
      </c>
      <c r="U133" s="104"/>
      <c r="V133" s="105"/>
      <c r="W133" s="91"/>
      <c r="X133" s="92"/>
      <c r="Y133" s="92"/>
      <c r="Z133" s="92"/>
      <c r="AA133" s="92"/>
      <c r="AB133" s="92"/>
      <c r="AC133" s="93"/>
      <c r="AD133" s="91"/>
      <c r="AE133" s="92"/>
      <c r="AF133" s="92"/>
      <c r="AG133" s="92"/>
      <c r="AH133" s="92"/>
      <c r="AI133" s="92"/>
      <c r="AJ133" s="93"/>
      <c r="AK133" s="91"/>
      <c r="AL133" s="92"/>
      <c r="AM133" s="92"/>
      <c r="AN133" s="92"/>
      <c r="AO133" s="92"/>
      <c r="AP133" s="92"/>
      <c r="AQ133" s="93"/>
      <c r="AR133" s="91"/>
      <c r="AS133" s="92"/>
      <c r="AT133" s="92"/>
      <c r="AU133" s="92"/>
      <c r="AV133" s="92"/>
      <c r="AW133" s="92"/>
      <c r="AX133" s="93"/>
      <c r="AY133" s="91"/>
      <c r="AZ133" s="92"/>
      <c r="BA133" s="94"/>
      <c r="BB133" s="237"/>
      <c r="BC133" s="238"/>
      <c r="BD133" s="239"/>
      <c r="BE133" s="240"/>
      <c r="BF133" s="241"/>
      <c r="BG133" s="242"/>
      <c r="BH133" s="242"/>
      <c r="BI133" s="242"/>
      <c r="BJ133" s="243"/>
    </row>
    <row r="134" spans="2:62" ht="20.25" customHeight="1" x14ac:dyDescent="0.4">
      <c r="B134" s="247"/>
      <c r="C134" s="248"/>
      <c r="D134" s="249"/>
      <c r="E134" s="170"/>
      <c r="F134" s="171">
        <f>C133</f>
        <v>0</v>
      </c>
      <c r="G134" s="170"/>
      <c r="H134" s="171">
        <f>I133</f>
        <v>0</v>
      </c>
      <c r="I134" s="250"/>
      <c r="J134" s="251"/>
      <c r="K134" s="252"/>
      <c r="L134" s="253"/>
      <c r="M134" s="253"/>
      <c r="N134" s="249"/>
      <c r="O134" s="234"/>
      <c r="P134" s="235"/>
      <c r="Q134" s="235"/>
      <c r="R134" s="235"/>
      <c r="S134" s="236"/>
      <c r="T134" s="159" t="s">
        <v>170</v>
      </c>
      <c r="U134" s="106"/>
      <c r="V134" s="160"/>
      <c r="W134" s="155" t="str">
        <f>IF(W133="","",VLOOKUP(W133,シフト記号表!$C$6:$L$47,10,FALSE))</f>
        <v/>
      </c>
      <c r="X134" s="156" t="str">
        <f>IF(X133="","",VLOOKUP(X133,シフト記号表!$C$6:$L$47,10,FALSE))</f>
        <v/>
      </c>
      <c r="Y134" s="156" t="str">
        <f>IF(Y133="","",VLOOKUP(Y133,シフト記号表!$C$6:$L$47,10,FALSE))</f>
        <v/>
      </c>
      <c r="Z134" s="156" t="str">
        <f>IF(Z133="","",VLOOKUP(Z133,シフト記号表!$C$6:$L$47,10,FALSE))</f>
        <v/>
      </c>
      <c r="AA134" s="156" t="str">
        <f>IF(AA133="","",VLOOKUP(AA133,シフト記号表!$C$6:$L$47,10,FALSE))</f>
        <v/>
      </c>
      <c r="AB134" s="156" t="str">
        <f>IF(AB133="","",VLOOKUP(AB133,シフト記号表!$C$6:$L$47,10,FALSE))</f>
        <v/>
      </c>
      <c r="AC134" s="157" t="str">
        <f>IF(AC133="","",VLOOKUP(AC133,シフト記号表!$C$6:$L$47,10,FALSE))</f>
        <v/>
      </c>
      <c r="AD134" s="155" t="str">
        <f>IF(AD133="","",VLOOKUP(AD133,シフト記号表!$C$6:$L$47,10,FALSE))</f>
        <v/>
      </c>
      <c r="AE134" s="156" t="str">
        <f>IF(AE133="","",VLOOKUP(AE133,シフト記号表!$C$6:$L$47,10,FALSE))</f>
        <v/>
      </c>
      <c r="AF134" s="156" t="str">
        <f>IF(AF133="","",VLOOKUP(AF133,シフト記号表!$C$6:$L$47,10,FALSE))</f>
        <v/>
      </c>
      <c r="AG134" s="156" t="str">
        <f>IF(AG133="","",VLOOKUP(AG133,シフト記号表!$C$6:$L$47,10,FALSE))</f>
        <v/>
      </c>
      <c r="AH134" s="156" t="str">
        <f>IF(AH133="","",VLOOKUP(AH133,シフト記号表!$C$6:$L$47,10,FALSE))</f>
        <v/>
      </c>
      <c r="AI134" s="156" t="str">
        <f>IF(AI133="","",VLOOKUP(AI133,シフト記号表!$C$6:$L$47,10,FALSE))</f>
        <v/>
      </c>
      <c r="AJ134" s="157" t="str">
        <f>IF(AJ133="","",VLOOKUP(AJ133,シフト記号表!$C$6:$L$47,10,FALSE))</f>
        <v/>
      </c>
      <c r="AK134" s="155" t="str">
        <f>IF(AK133="","",VLOOKUP(AK133,シフト記号表!$C$6:$L$47,10,FALSE))</f>
        <v/>
      </c>
      <c r="AL134" s="156" t="str">
        <f>IF(AL133="","",VLOOKUP(AL133,シフト記号表!$C$6:$L$47,10,FALSE))</f>
        <v/>
      </c>
      <c r="AM134" s="156" t="str">
        <f>IF(AM133="","",VLOOKUP(AM133,シフト記号表!$C$6:$L$47,10,FALSE))</f>
        <v/>
      </c>
      <c r="AN134" s="156" t="str">
        <f>IF(AN133="","",VLOOKUP(AN133,シフト記号表!$C$6:$L$47,10,FALSE))</f>
        <v/>
      </c>
      <c r="AO134" s="156" t="str">
        <f>IF(AO133="","",VLOOKUP(AO133,シフト記号表!$C$6:$L$47,10,FALSE))</f>
        <v/>
      </c>
      <c r="AP134" s="156" t="str">
        <f>IF(AP133="","",VLOOKUP(AP133,シフト記号表!$C$6:$L$47,10,FALSE))</f>
        <v/>
      </c>
      <c r="AQ134" s="157" t="str">
        <f>IF(AQ133="","",VLOOKUP(AQ133,シフト記号表!$C$6:$L$47,10,FALSE))</f>
        <v/>
      </c>
      <c r="AR134" s="155" t="str">
        <f>IF(AR133="","",VLOOKUP(AR133,シフト記号表!$C$6:$L$47,10,FALSE))</f>
        <v/>
      </c>
      <c r="AS134" s="156" t="str">
        <f>IF(AS133="","",VLOOKUP(AS133,シフト記号表!$C$6:$L$47,10,FALSE))</f>
        <v/>
      </c>
      <c r="AT134" s="156" t="str">
        <f>IF(AT133="","",VLOOKUP(AT133,シフト記号表!$C$6:$L$47,10,FALSE))</f>
        <v/>
      </c>
      <c r="AU134" s="156" t="str">
        <f>IF(AU133="","",VLOOKUP(AU133,シフト記号表!$C$6:$L$47,10,FALSE))</f>
        <v/>
      </c>
      <c r="AV134" s="156" t="str">
        <f>IF(AV133="","",VLOOKUP(AV133,シフト記号表!$C$6:$L$47,10,FALSE))</f>
        <v/>
      </c>
      <c r="AW134" s="156" t="str">
        <f>IF(AW133="","",VLOOKUP(AW133,シフト記号表!$C$6:$L$47,10,FALSE))</f>
        <v/>
      </c>
      <c r="AX134" s="157" t="str">
        <f>IF(AX133="","",VLOOKUP(AX133,シフト記号表!$C$6:$L$47,10,FALSE))</f>
        <v/>
      </c>
      <c r="AY134" s="155" t="str">
        <f>IF(AY133="","",VLOOKUP(AY133,シフト記号表!$C$6:$L$47,10,FALSE))</f>
        <v/>
      </c>
      <c r="AZ134" s="156" t="str">
        <f>IF(AZ133="","",VLOOKUP(AZ133,シフト記号表!$C$6:$L$47,10,FALSE))</f>
        <v/>
      </c>
      <c r="BA134" s="156" t="str">
        <f>IF(BA133="","",VLOOKUP(BA133,シフト記号表!$C$6:$L$47,10,FALSE))</f>
        <v/>
      </c>
      <c r="BB134" s="244">
        <f>IF($BE$3="４週",SUM(W134:AX134),IF($BE$3="暦月",SUM(W134:BA134),""))</f>
        <v>0</v>
      </c>
      <c r="BC134" s="245"/>
      <c r="BD134" s="246">
        <f>IF($BE$3="４週",BB134/4,IF($BE$3="暦月",(BB134/($BE$8/7)),""))</f>
        <v>0</v>
      </c>
      <c r="BE134" s="245"/>
      <c r="BF134" s="337"/>
      <c r="BG134" s="338"/>
      <c r="BH134" s="338"/>
      <c r="BI134" s="338"/>
      <c r="BJ134" s="339"/>
    </row>
    <row r="135" spans="2:62" ht="20.25" customHeight="1" x14ac:dyDescent="0.4">
      <c r="B135" s="226">
        <f>B133+1</f>
        <v>60</v>
      </c>
      <c r="C135" s="227"/>
      <c r="D135" s="228"/>
      <c r="E135" s="145"/>
      <c r="F135" s="146"/>
      <c r="G135" s="145"/>
      <c r="H135" s="146"/>
      <c r="I135" s="229"/>
      <c r="J135" s="230"/>
      <c r="K135" s="231"/>
      <c r="L135" s="232"/>
      <c r="M135" s="232"/>
      <c r="N135" s="228"/>
      <c r="O135" s="234"/>
      <c r="P135" s="235"/>
      <c r="Q135" s="235"/>
      <c r="R135" s="235"/>
      <c r="S135" s="236"/>
      <c r="T135" s="158" t="s">
        <v>18</v>
      </c>
      <c r="U135" s="104"/>
      <c r="V135" s="105"/>
      <c r="W135" s="91"/>
      <c r="X135" s="92"/>
      <c r="Y135" s="92"/>
      <c r="Z135" s="92"/>
      <c r="AA135" s="92"/>
      <c r="AB135" s="92"/>
      <c r="AC135" s="93"/>
      <c r="AD135" s="91"/>
      <c r="AE135" s="92"/>
      <c r="AF135" s="92"/>
      <c r="AG135" s="92"/>
      <c r="AH135" s="92"/>
      <c r="AI135" s="92"/>
      <c r="AJ135" s="93"/>
      <c r="AK135" s="91"/>
      <c r="AL135" s="92"/>
      <c r="AM135" s="92"/>
      <c r="AN135" s="92"/>
      <c r="AO135" s="92"/>
      <c r="AP135" s="92"/>
      <c r="AQ135" s="93"/>
      <c r="AR135" s="91"/>
      <c r="AS135" s="92"/>
      <c r="AT135" s="92"/>
      <c r="AU135" s="92"/>
      <c r="AV135" s="92"/>
      <c r="AW135" s="92"/>
      <c r="AX135" s="93"/>
      <c r="AY135" s="91"/>
      <c r="AZ135" s="92"/>
      <c r="BA135" s="94"/>
      <c r="BB135" s="237"/>
      <c r="BC135" s="238"/>
      <c r="BD135" s="239"/>
      <c r="BE135" s="240"/>
      <c r="BF135" s="241"/>
      <c r="BG135" s="242"/>
      <c r="BH135" s="242"/>
      <c r="BI135" s="242"/>
      <c r="BJ135" s="243"/>
    </row>
    <row r="136" spans="2:62" ht="20.25" customHeight="1" x14ac:dyDescent="0.4">
      <c r="B136" s="247"/>
      <c r="C136" s="248"/>
      <c r="D136" s="249"/>
      <c r="E136" s="170"/>
      <c r="F136" s="171">
        <f>C135</f>
        <v>0</v>
      </c>
      <c r="G136" s="170"/>
      <c r="H136" s="171">
        <f>I135</f>
        <v>0</v>
      </c>
      <c r="I136" s="250"/>
      <c r="J136" s="251"/>
      <c r="K136" s="252"/>
      <c r="L136" s="253"/>
      <c r="M136" s="253"/>
      <c r="N136" s="249"/>
      <c r="O136" s="234"/>
      <c r="P136" s="235"/>
      <c r="Q136" s="235"/>
      <c r="R136" s="235"/>
      <c r="S136" s="236"/>
      <c r="T136" s="159" t="s">
        <v>170</v>
      </c>
      <c r="U136" s="106"/>
      <c r="V136" s="160"/>
      <c r="W136" s="155" t="str">
        <f>IF(W135="","",VLOOKUP(W135,シフト記号表!$C$6:$L$47,10,FALSE))</f>
        <v/>
      </c>
      <c r="X136" s="156" t="str">
        <f>IF(X135="","",VLOOKUP(X135,シフト記号表!$C$6:$L$47,10,FALSE))</f>
        <v/>
      </c>
      <c r="Y136" s="156" t="str">
        <f>IF(Y135="","",VLOOKUP(Y135,シフト記号表!$C$6:$L$47,10,FALSE))</f>
        <v/>
      </c>
      <c r="Z136" s="156" t="str">
        <f>IF(Z135="","",VLOOKUP(Z135,シフト記号表!$C$6:$L$47,10,FALSE))</f>
        <v/>
      </c>
      <c r="AA136" s="156" t="str">
        <f>IF(AA135="","",VLOOKUP(AA135,シフト記号表!$C$6:$L$47,10,FALSE))</f>
        <v/>
      </c>
      <c r="AB136" s="156" t="str">
        <f>IF(AB135="","",VLOOKUP(AB135,シフト記号表!$C$6:$L$47,10,FALSE))</f>
        <v/>
      </c>
      <c r="AC136" s="157" t="str">
        <f>IF(AC135="","",VLOOKUP(AC135,シフト記号表!$C$6:$L$47,10,FALSE))</f>
        <v/>
      </c>
      <c r="AD136" s="155" t="str">
        <f>IF(AD135="","",VLOOKUP(AD135,シフト記号表!$C$6:$L$47,10,FALSE))</f>
        <v/>
      </c>
      <c r="AE136" s="156" t="str">
        <f>IF(AE135="","",VLOOKUP(AE135,シフト記号表!$C$6:$L$47,10,FALSE))</f>
        <v/>
      </c>
      <c r="AF136" s="156" t="str">
        <f>IF(AF135="","",VLOOKUP(AF135,シフト記号表!$C$6:$L$47,10,FALSE))</f>
        <v/>
      </c>
      <c r="AG136" s="156" t="str">
        <f>IF(AG135="","",VLOOKUP(AG135,シフト記号表!$C$6:$L$47,10,FALSE))</f>
        <v/>
      </c>
      <c r="AH136" s="156" t="str">
        <f>IF(AH135="","",VLOOKUP(AH135,シフト記号表!$C$6:$L$47,10,FALSE))</f>
        <v/>
      </c>
      <c r="AI136" s="156" t="str">
        <f>IF(AI135="","",VLOOKUP(AI135,シフト記号表!$C$6:$L$47,10,FALSE))</f>
        <v/>
      </c>
      <c r="AJ136" s="157" t="str">
        <f>IF(AJ135="","",VLOOKUP(AJ135,シフト記号表!$C$6:$L$47,10,FALSE))</f>
        <v/>
      </c>
      <c r="AK136" s="155" t="str">
        <f>IF(AK135="","",VLOOKUP(AK135,シフト記号表!$C$6:$L$47,10,FALSE))</f>
        <v/>
      </c>
      <c r="AL136" s="156" t="str">
        <f>IF(AL135="","",VLOOKUP(AL135,シフト記号表!$C$6:$L$47,10,FALSE))</f>
        <v/>
      </c>
      <c r="AM136" s="156" t="str">
        <f>IF(AM135="","",VLOOKUP(AM135,シフト記号表!$C$6:$L$47,10,FALSE))</f>
        <v/>
      </c>
      <c r="AN136" s="156" t="str">
        <f>IF(AN135="","",VLOOKUP(AN135,シフト記号表!$C$6:$L$47,10,FALSE))</f>
        <v/>
      </c>
      <c r="AO136" s="156" t="str">
        <f>IF(AO135="","",VLOOKUP(AO135,シフト記号表!$C$6:$L$47,10,FALSE))</f>
        <v/>
      </c>
      <c r="AP136" s="156" t="str">
        <f>IF(AP135="","",VLOOKUP(AP135,シフト記号表!$C$6:$L$47,10,FALSE))</f>
        <v/>
      </c>
      <c r="AQ136" s="157" t="str">
        <f>IF(AQ135="","",VLOOKUP(AQ135,シフト記号表!$C$6:$L$47,10,FALSE))</f>
        <v/>
      </c>
      <c r="AR136" s="155" t="str">
        <f>IF(AR135="","",VLOOKUP(AR135,シフト記号表!$C$6:$L$47,10,FALSE))</f>
        <v/>
      </c>
      <c r="AS136" s="156" t="str">
        <f>IF(AS135="","",VLOOKUP(AS135,シフト記号表!$C$6:$L$47,10,FALSE))</f>
        <v/>
      </c>
      <c r="AT136" s="156" t="str">
        <f>IF(AT135="","",VLOOKUP(AT135,シフト記号表!$C$6:$L$47,10,FALSE))</f>
        <v/>
      </c>
      <c r="AU136" s="156" t="str">
        <f>IF(AU135="","",VLOOKUP(AU135,シフト記号表!$C$6:$L$47,10,FALSE))</f>
        <v/>
      </c>
      <c r="AV136" s="156" t="str">
        <f>IF(AV135="","",VLOOKUP(AV135,シフト記号表!$C$6:$L$47,10,FALSE))</f>
        <v/>
      </c>
      <c r="AW136" s="156" t="str">
        <f>IF(AW135="","",VLOOKUP(AW135,シフト記号表!$C$6:$L$47,10,FALSE))</f>
        <v/>
      </c>
      <c r="AX136" s="157" t="str">
        <f>IF(AX135="","",VLOOKUP(AX135,シフト記号表!$C$6:$L$47,10,FALSE))</f>
        <v/>
      </c>
      <c r="AY136" s="155" t="str">
        <f>IF(AY135="","",VLOOKUP(AY135,シフト記号表!$C$6:$L$47,10,FALSE))</f>
        <v/>
      </c>
      <c r="AZ136" s="156" t="str">
        <f>IF(AZ135="","",VLOOKUP(AZ135,シフト記号表!$C$6:$L$47,10,FALSE))</f>
        <v/>
      </c>
      <c r="BA136" s="156" t="str">
        <f>IF(BA135="","",VLOOKUP(BA135,シフト記号表!$C$6:$L$47,10,FALSE))</f>
        <v/>
      </c>
      <c r="BB136" s="244">
        <f>IF($BE$3="４週",SUM(W136:AX136),IF($BE$3="暦月",SUM(W136:BA136),""))</f>
        <v>0</v>
      </c>
      <c r="BC136" s="245"/>
      <c r="BD136" s="246">
        <f>IF($BE$3="４週",BB136/4,IF($BE$3="暦月",(BB136/($BE$8/7)),""))</f>
        <v>0</v>
      </c>
      <c r="BE136" s="245"/>
      <c r="BF136" s="337"/>
      <c r="BG136" s="338"/>
      <c r="BH136" s="338"/>
      <c r="BI136" s="338"/>
      <c r="BJ136" s="339"/>
    </row>
    <row r="137" spans="2:62" ht="20.25" customHeight="1" x14ac:dyDescent="0.4">
      <c r="B137" s="46"/>
      <c r="C137" s="55"/>
      <c r="D137" s="55"/>
      <c r="E137" s="55"/>
      <c r="F137" s="55"/>
      <c r="G137" s="55"/>
      <c r="H137" s="55"/>
      <c r="I137" s="182"/>
      <c r="J137" s="182"/>
      <c r="K137" s="55"/>
      <c r="L137" s="55"/>
      <c r="M137" s="55"/>
      <c r="N137" s="55"/>
      <c r="O137" s="183"/>
      <c r="P137" s="183"/>
      <c r="Q137" s="183"/>
      <c r="R137" s="58"/>
      <c r="S137" s="58"/>
      <c r="T137" s="58"/>
      <c r="U137" s="59"/>
      <c r="V137" s="60"/>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2"/>
      <c r="BE137" s="62"/>
      <c r="BF137" s="183"/>
      <c r="BG137" s="183"/>
      <c r="BH137" s="183"/>
      <c r="BI137" s="183"/>
      <c r="BJ137" s="183"/>
    </row>
    <row r="138" spans="2:62" ht="20.25" customHeight="1" x14ac:dyDescent="0.4">
      <c r="B138" s="46"/>
      <c r="C138" s="55"/>
      <c r="D138" s="55"/>
      <c r="E138" s="55"/>
      <c r="F138" s="55"/>
      <c r="G138" s="55"/>
      <c r="H138" s="55"/>
      <c r="I138" s="107"/>
      <c r="J138" s="108" t="s">
        <v>224</v>
      </c>
      <c r="K138" s="108"/>
      <c r="L138" s="108"/>
      <c r="M138" s="108"/>
      <c r="N138" s="108"/>
      <c r="O138" s="108"/>
      <c r="P138" s="108"/>
      <c r="Q138" s="108"/>
      <c r="R138" s="108"/>
      <c r="S138" s="108"/>
      <c r="T138" s="109"/>
      <c r="U138" s="108"/>
      <c r="V138" s="108"/>
      <c r="W138" s="108"/>
      <c r="X138" s="108"/>
      <c r="Y138" s="108"/>
      <c r="Z138" s="110"/>
      <c r="AA138" s="110"/>
      <c r="AB138" s="110"/>
      <c r="AC138" s="110"/>
      <c r="AD138" s="110"/>
      <c r="AE138" s="110"/>
      <c r="AF138" s="110"/>
      <c r="AG138" s="110"/>
      <c r="AH138" s="110"/>
      <c r="AI138" s="110"/>
      <c r="AJ138" s="110"/>
      <c r="AK138" s="110"/>
      <c r="AL138" s="110"/>
      <c r="AM138" s="110"/>
      <c r="AN138" s="110"/>
      <c r="AO138" s="110"/>
      <c r="AP138" s="110"/>
      <c r="AQ138" s="110"/>
      <c r="AR138" s="110"/>
      <c r="AS138" s="110"/>
      <c r="AT138" s="110"/>
      <c r="AU138" s="110"/>
      <c r="AV138" s="110"/>
      <c r="AW138" s="110"/>
      <c r="AX138" s="110"/>
      <c r="AY138" s="110"/>
      <c r="AZ138" s="110"/>
      <c r="BA138" s="110"/>
      <c r="BB138" s="110"/>
      <c r="BC138" s="110"/>
      <c r="BD138" s="111"/>
      <c r="BE138" s="62"/>
      <c r="BF138" s="183"/>
      <c r="BG138" s="183"/>
      <c r="BH138" s="183"/>
      <c r="BI138" s="183"/>
      <c r="BJ138" s="183"/>
    </row>
    <row r="139" spans="2:62" ht="20.25" customHeight="1" x14ac:dyDescent="0.4">
      <c r="B139" s="46"/>
      <c r="C139" s="55"/>
      <c r="D139" s="55"/>
      <c r="E139" s="55"/>
      <c r="F139" s="55"/>
      <c r="G139" s="55"/>
      <c r="H139" s="55"/>
      <c r="I139" s="107"/>
      <c r="J139" s="108"/>
      <c r="K139" s="108" t="s">
        <v>206</v>
      </c>
      <c r="L139" s="108"/>
      <c r="M139" s="108"/>
      <c r="N139" s="108"/>
      <c r="O139" s="108"/>
      <c r="P139" s="108"/>
      <c r="Q139" s="108"/>
      <c r="R139" s="108"/>
      <c r="S139" s="108"/>
      <c r="T139" s="109"/>
      <c r="U139" s="108"/>
      <c r="V139" s="108"/>
      <c r="W139" s="108"/>
      <c r="X139" s="108"/>
      <c r="Y139" s="108"/>
      <c r="Z139" s="110"/>
      <c r="AA139" s="108" t="s">
        <v>207</v>
      </c>
      <c r="AB139" s="108"/>
      <c r="AC139" s="108"/>
      <c r="AD139" s="108"/>
      <c r="AE139" s="108"/>
      <c r="AF139" s="108"/>
      <c r="AG139" s="108"/>
      <c r="AH139" s="108"/>
      <c r="AI139" s="108"/>
      <c r="AJ139" s="109"/>
      <c r="AK139" s="108"/>
      <c r="AL139" s="108"/>
      <c r="AM139" s="108"/>
      <c r="AN139" s="108"/>
      <c r="AO139" s="110"/>
      <c r="AP139" s="110"/>
      <c r="AQ139" s="108" t="s">
        <v>130</v>
      </c>
      <c r="AR139" s="108"/>
      <c r="AS139" s="108"/>
      <c r="AT139" s="108"/>
      <c r="AU139" s="108"/>
      <c r="AV139" s="108"/>
      <c r="AW139" s="110"/>
      <c r="AX139" s="110"/>
      <c r="AY139" s="110"/>
      <c r="AZ139" s="110"/>
      <c r="BA139" s="110"/>
      <c r="BB139" s="110"/>
      <c r="BC139" s="110"/>
      <c r="BD139" s="111"/>
      <c r="BE139" s="62"/>
      <c r="BF139" s="254"/>
      <c r="BG139" s="254"/>
      <c r="BH139" s="254"/>
      <c r="BI139" s="254"/>
      <c r="BJ139" s="183"/>
    </row>
    <row r="140" spans="2:62" ht="20.25" customHeight="1" x14ac:dyDescent="0.4">
      <c r="B140" s="46"/>
      <c r="C140" s="55"/>
      <c r="D140" s="55"/>
      <c r="E140" s="55"/>
      <c r="F140" s="55"/>
      <c r="G140" s="55"/>
      <c r="H140" s="55"/>
      <c r="I140" s="107"/>
      <c r="J140" s="108"/>
      <c r="K140" s="202" t="s">
        <v>112</v>
      </c>
      <c r="L140" s="202"/>
      <c r="M140" s="202" t="s">
        <v>113</v>
      </c>
      <c r="N140" s="202"/>
      <c r="O140" s="202"/>
      <c r="P140" s="202"/>
      <c r="Q140" s="108"/>
      <c r="R140" s="233" t="s">
        <v>114</v>
      </c>
      <c r="S140" s="233"/>
      <c r="T140" s="233"/>
      <c r="U140" s="233"/>
      <c r="V140" s="112"/>
      <c r="W140" s="113" t="s">
        <v>115</v>
      </c>
      <c r="X140" s="113"/>
      <c r="Y140" s="2"/>
      <c r="Z140" s="110"/>
      <c r="AA140" s="202" t="s">
        <v>112</v>
      </c>
      <c r="AB140" s="202"/>
      <c r="AC140" s="202" t="s">
        <v>113</v>
      </c>
      <c r="AD140" s="202"/>
      <c r="AE140" s="202"/>
      <c r="AF140" s="202"/>
      <c r="AG140" s="108"/>
      <c r="AH140" s="233" t="s">
        <v>114</v>
      </c>
      <c r="AI140" s="233"/>
      <c r="AJ140" s="233"/>
      <c r="AK140" s="233"/>
      <c r="AL140" s="112"/>
      <c r="AM140" s="113" t="s">
        <v>115</v>
      </c>
      <c r="AN140" s="113"/>
      <c r="AO140" s="110"/>
      <c r="AP140" s="110"/>
      <c r="AQ140" s="204" t="s">
        <v>4</v>
      </c>
      <c r="AR140" s="204"/>
      <c r="AS140" s="204" t="s">
        <v>5</v>
      </c>
      <c r="AT140" s="204"/>
      <c r="AU140" s="204"/>
      <c r="AV140" s="204"/>
      <c r="AW140" s="110"/>
      <c r="AX140" s="110"/>
      <c r="AY140" s="110"/>
      <c r="AZ140" s="110"/>
      <c r="BA140" s="110"/>
      <c r="BB140" s="110"/>
      <c r="BC140" s="110"/>
      <c r="BD140" s="111"/>
      <c r="BE140" s="62"/>
      <c r="BF140" s="222"/>
      <c r="BG140" s="222"/>
      <c r="BH140" s="222"/>
      <c r="BI140" s="222"/>
      <c r="BJ140" s="183"/>
    </row>
    <row r="141" spans="2:62" ht="20.25" customHeight="1" x14ac:dyDescent="0.4">
      <c r="B141" s="46"/>
      <c r="C141" s="55"/>
      <c r="D141" s="55"/>
      <c r="E141" s="55"/>
      <c r="F141" s="55"/>
      <c r="G141" s="55"/>
      <c r="H141" s="55"/>
      <c r="I141" s="107"/>
      <c r="J141" s="108"/>
      <c r="K141" s="203"/>
      <c r="L141" s="203"/>
      <c r="M141" s="203" t="s">
        <v>116</v>
      </c>
      <c r="N141" s="203"/>
      <c r="O141" s="203" t="s">
        <v>117</v>
      </c>
      <c r="P141" s="203"/>
      <c r="Q141" s="108"/>
      <c r="R141" s="203" t="s">
        <v>116</v>
      </c>
      <c r="S141" s="203"/>
      <c r="T141" s="203" t="s">
        <v>117</v>
      </c>
      <c r="U141" s="203"/>
      <c r="V141" s="112"/>
      <c r="W141" s="113" t="s">
        <v>118</v>
      </c>
      <c r="X141" s="113"/>
      <c r="Y141" s="2"/>
      <c r="Z141" s="110"/>
      <c r="AA141" s="203"/>
      <c r="AB141" s="203"/>
      <c r="AC141" s="203" t="s">
        <v>116</v>
      </c>
      <c r="AD141" s="203"/>
      <c r="AE141" s="203" t="s">
        <v>117</v>
      </c>
      <c r="AF141" s="203"/>
      <c r="AG141" s="108"/>
      <c r="AH141" s="203" t="s">
        <v>116</v>
      </c>
      <c r="AI141" s="203"/>
      <c r="AJ141" s="203" t="s">
        <v>117</v>
      </c>
      <c r="AK141" s="203"/>
      <c r="AL141" s="112"/>
      <c r="AM141" s="113" t="s">
        <v>118</v>
      </c>
      <c r="AN141" s="113"/>
      <c r="AO141" s="110"/>
      <c r="AP141" s="110"/>
      <c r="AQ141" s="204" t="s">
        <v>6</v>
      </c>
      <c r="AR141" s="204"/>
      <c r="AS141" s="204" t="s">
        <v>94</v>
      </c>
      <c r="AT141" s="204"/>
      <c r="AU141" s="204"/>
      <c r="AV141" s="204"/>
      <c r="AW141" s="110"/>
      <c r="AX141" s="110"/>
      <c r="AY141" s="110"/>
      <c r="AZ141" s="110"/>
      <c r="BA141" s="110"/>
      <c r="BB141" s="110"/>
      <c r="BC141" s="110"/>
      <c r="BD141" s="111"/>
      <c r="BE141" s="62"/>
      <c r="BF141" s="223"/>
      <c r="BG141" s="223"/>
      <c r="BH141" s="223"/>
      <c r="BI141" s="223"/>
      <c r="BJ141" s="183"/>
    </row>
    <row r="142" spans="2:62" ht="20.25" customHeight="1" x14ac:dyDescent="0.4">
      <c r="B142" s="46"/>
      <c r="C142" s="55"/>
      <c r="D142" s="55"/>
      <c r="E142" s="55"/>
      <c r="F142" s="55"/>
      <c r="G142" s="55"/>
      <c r="H142" s="55"/>
      <c r="I142" s="107"/>
      <c r="J142" s="108"/>
      <c r="K142" s="204" t="s">
        <v>6</v>
      </c>
      <c r="L142" s="204"/>
      <c r="M142" s="214">
        <f>SUMIFS($BB$17:$BB$136,$F$17:$F$136,"医師",$H$17:$H$136,"A")</f>
        <v>0</v>
      </c>
      <c r="N142" s="214"/>
      <c r="O142" s="215">
        <f>SUMIFS($BD$17:$BD$136,$F$17:$F$136,"医師",$H$17:$H$136,"A")</f>
        <v>0</v>
      </c>
      <c r="P142" s="215"/>
      <c r="Q142" s="121"/>
      <c r="R142" s="220">
        <v>0</v>
      </c>
      <c r="S142" s="220"/>
      <c r="T142" s="220">
        <v>0</v>
      </c>
      <c r="U142" s="220"/>
      <c r="V142" s="122"/>
      <c r="W142" s="224">
        <v>0</v>
      </c>
      <c r="X142" s="225"/>
      <c r="Y142" s="2"/>
      <c r="Z142" s="110"/>
      <c r="AA142" s="204" t="s">
        <v>6</v>
      </c>
      <c r="AB142" s="204"/>
      <c r="AC142" s="214">
        <f>SUMIFS($BB$17:$BB$136,$F$17:$F$136,"薬剤師",$H$17:$H$136,"A")</f>
        <v>0</v>
      </c>
      <c r="AD142" s="214"/>
      <c r="AE142" s="215">
        <f>SUMIFS($BD$17:$BD$136,$F$17:$F$136,"薬剤師",$H$17:$H$136,"A")</f>
        <v>0</v>
      </c>
      <c r="AF142" s="215"/>
      <c r="AG142" s="121"/>
      <c r="AH142" s="220">
        <v>0</v>
      </c>
      <c r="AI142" s="220"/>
      <c r="AJ142" s="220">
        <v>0</v>
      </c>
      <c r="AK142" s="220"/>
      <c r="AL142" s="122"/>
      <c r="AM142" s="224">
        <v>0</v>
      </c>
      <c r="AN142" s="225"/>
      <c r="AO142" s="110"/>
      <c r="AP142" s="110"/>
      <c r="AQ142" s="204" t="s">
        <v>7</v>
      </c>
      <c r="AR142" s="204"/>
      <c r="AS142" s="204" t="s">
        <v>95</v>
      </c>
      <c r="AT142" s="204"/>
      <c r="AU142" s="204"/>
      <c r="AV142" s="204"/>
      <c r="AW142" s="110"/>
      <c r="AX142" s="110"/>
      <c r="AY142" s="110"/>
      <c r="AZ142" s="110"/>
      <c r="BA142" s="110"/>
      <c r="BB142" s="110"/>
      <c r="BC142" s="110"/>
      <c r="BD142" s="111"/>
      <c r="BE142" s="62"/>
      <c r="BF142" s="65"/>
      <c r="BG142" s="65"/>
      <c r="BH142" s="65"/>
      <c r="BI142" s="65"/>
      <c r="BJ142" s="183"/>
    </row>
    <row r="143" spans="2:62" ht="20.25" customHeight="1" x14ac:dyDescent="0.4">
      <c r="B143" s="46"/>
      <c r="C143" s="55"/>
      <c r="D143" s="55"/>
      <c r="E143" s="55"/>
      <c r="F143" s="55"/>
      <c r="G143" s="55"/>
      <c r="H143" s="55"/>
      <c r="I143" s="107"/>
      <c r="J143" s="108"/>
      <c r="K143" s="204" t="s">
        <v>7</v>
      </c>
      <c r="L143" s="204"/>
      <c r="M143" s="214">
        <f>SUMIFS($BB$17:$BB$136,$F$17:$F$136,"医師",$H$17:$H$136,"B")</f>
        <v>0</v>
      </c>
      <c r="N143" s="214"/>
      <c r="O143" s="215">
        <f>SUMIFS($BD$17:$BD$136,$F$17:$F$136,"医師",$H$17:$H$136,"B")</f>
        <v>0</v>
      </c>
      <c r="P143" s="215"/>
      <c r="Q143" s="121"/>
      <c r="R143" s="220">
        <v>0</v>
      </c>
      <c r="S143" s="220"/>
      <c r="T143" s="220">
        <v>0</v>
      </c>
      <c r="U143" s="220"/>
      <c r="V143" s="122"/>
      <c r="W143" s="224">
        <v>0</v>
      </c>
      <c r="X143" s="225"/>
      <c r="Y143" s="2"/>
      <c r="Z143" s="110"/>
      <c r="AA143" s="204" t="s">
        <v>7</v>
      </c>
      <c r="AB143" s="204"/>
      <c r="AC143" s="214">
        <f>SUMIFS($BB$17:$BB$136,$F$17:$F$136,"薬剤師",$H$17:$H$136,"B")</f>
        <v>0</v>
      </c>
      <c r="AD143" s="214"/>
      <c r="AE143" s="215">
        <f>SUMIFS($BD$17:$BD$136,$F$17:$F$136,"薬剤師",$H$17:$H$136,"B")</f>
        <v>0</v>
      </c>
      <c r="AF143" s="215"/>
      <c r="AG143" s="121"/>
      <c r="AH143" s="220">
        <v>0</v>
      </c>
      <c r="AI143" s="220"/>
      <c r="AJ143" s="220">
        <v>0</v>
      </c>
      <c r="AK143" s="220"/>
      <c r="AL143" s="122"/>
      <c r="AM143" s="224">
        <v>0</v>
      </c>
      <c r="AN143" s="225"/>
      <c r="AO143" s="110"/>
      <c r="AP143" s="110"/>
      <c r="AQ143" s="204" t="s">
        <v>8</v>
      </c>
      <c r="AR143" s="204"/>
      <c r="AS143" s="204" t="s">
        <v>96</v>
      </c>
      <c r="AT143" s="204"/>
      <c r="AU143" s="204"/>
      <c r="AV143" s="204"/>
      <c r="AW143" s="110"/>
      <c r="AX143" s="110"/>
      <c r="AY143" s="110"/>
      <c r="AZ143" s="110"/>
      <c r="BA143" s="110"/>
      <c r="BB143" s="110"/>
      <c r="BC143" s="110"/>
      <c r="BD143" s="111"/>
      <c r="BE143" s="62"/>
      <c r="BF143" s="183"/>
      <c r="BG143" s="183"/>
      <c r="BH143" s="183"/>
      <c r="BI143" s="183"/>
      <c r="BJ143" s="183"/>
    </row>
    <row r="144" spans="2:62" ht="20.25" customHeight="1" x14ac:dyDescent="0.4">
      <c r="B144" s="46"/>
      <c r="C144" s="55"/>
      <c r="D144" s="55"/>
      <c r="E144" s="55"/>
      <c r="F144" s="55"/>
      <c r="G144" s="55"/>
      <c r="H144" s="55"/>
      <c r="I144" s="107"/>
      <c r="J144" s="108"/>
      <c r="K144" s="204" t="s">
        <v>8</v>
      </c>
      <c r="L144" s="204"/>
      <c r="M144" s="214">
        <f>SUMIFS($BB$17:$BB$136,$F$17:$F$136,"医師",$H$17:$H$136,"C")</f>
        <v>0</v>
      </c>
      <c r="N144" s="214"/>
      <c r="O144" s="215">
        <f>SUMIFS($BD$17:$BD$136,$F$17:$F$136,"医師",$H$17:$H$136,"C")</f>
        <v>0</v>
      </c>
      <c r="P144" s="215"/>
      <c r="Q144" s="121"/>
      <c r="R144" s="220">
        <v>0</v>
      </c>
      <c r="S144" s="220"/>
      <c r="T144" s="221">
        <v>0</v>
      </c>
      <c r="U144" s="221"/>
      <c r="V144" s="122"/>
      <c r="W144" s="218" t="s">
        <v>36</v>
      </c>
      <c r="X144" s="219"/>
      <c r="Y144" s="2"/>
      <c r="Z144" s="110"/>
      <c r="AA144" s="204" t="s">
        <v>8</v>
      </c>
      <c r="AB144" s="204"/>
      <c r="AC144" s="214">
        <f>SUMIFS($BB$17:$BB$136,$F$17:$F$136,"薬剤師",$H$17:$H$136,"C")</f>
        <v>0</v>
      </c>
      <c r="AD144" s="214"/>
      <c r="AE144" s="215">
        <f>SUMIFS($BD$17:$BD$136,$F$17:$F$136,"薬剤師",$H$17:$H$136,"C")</f>
        <v>0</v>
      </c>
      <c r="AF144" s="215"/>
      <c r="AG144" s="121"/>
      <c r="AH144" s="220">
        <v>0</v>
      </c>
      <c r="AI144" s="220"/>
      <c r="AJ144" s="221">
        <v>0</v>
      </c>
      <c r="AK144" s="221"/>
      <c r="AL144" s="122"/>
      <c r="AM144" s="218" t="s">
        <v>36</v>
      </c>
      <c r="AN144" s="219"/>
      <c r="AO144" s="110"/>
      <c r="AP144" s="110"/>
      <c r="AQ144" s="204" t="s">
        <v>9</v>
      </c>
      <c r="AR144" s="204"/>
      <c r="AS144" s="204" t="s">
        <v>131</v>
      </c>
      <c r="AT144" s="204"/>
      <c r="AU144" s="204"/>
      <c r="AV144" s="204"/>
      <c r="AW144" s="110"/>
      <c r="AX144" s="110"/>
      <c r="AY144" s="110"/>
      <c r="AZ144" s="110"/>
      <c r="BA144" s="110"/>
      <c r="BB144" s="110"/>
      <c r="BC144" s="110"/>
      <c r="BD144" s="111"/>
      <c r="BE144" s="62"/>
      <c r="BF144" s="183"/>
      <c r="BG144" s="183"/>
      <c r="BH144" s="183"/>
      <c r="BI144" s="183"/>
      <c r="BJ144" s="183"/>
    </row>
    <row r="145" spans="2:62" ht="20.25" customHeight="1" x14ac:dyDescent="0.4">
      <c r="B145" s="46"/>
      <c r="C145" s="55"/>
      <c r="D145" s="55"/>
      <c r="E145" s="55"/>
      <c r="F145" s="55"/>
      <c r="G145" s="55"/>
      <c r="H145" s="55"/>
      <c r="I145" s="107"/>
      <c r="J145" s="108"/>
      <c r="K145" s="204" t="s">
        <v>9</v>
      </c>
      <c r="L145" s="204"/>
      <c r="M145" s="214">
        <f>SUMIFS($BB$17:$BB$136,$F$17:$F$136,"医師",$H$17:$H$136,"D")</f>
        <v>0</v>
      </c>
      <c r="N145" s="214"/>
      <c r="O145" s="215">
        <f>SUMIFS($BD$17:$BD$136,$F$17:$F$136,"医師",$H$17:$H$136,"D")</f>
        <v>0</v>
      </c>
      <c r="P145" s="215"/>
      <c r="Q145" s="121"/>
      <c r="R145" s="220">
        <v>0</v>
      </c>
      <c r="S145" s="220"/>
      <c r="T145" s="221">
        <v>0</v>
      </c>
      <c r="U145" s="221"/>
      <c r="V145" s="122"/>
      <c r="W145" s="218" t="s">
        <v>36</v>
      </c>
      <c r="X145" s="219"/>
      <c r="Y145" s="2"/>
      <c r="Z145" s="110"/>
      <c r="AA145" s="204" t="s">
        <v>9</v>
      </c>
      <c r="AB145" s="204"/>
      <c r="AC145" s="214">
        <f>SUMIFS($BB$17:$BB$136,$F$17:$F$136,"薬剤師",$H$17:$H$136,"D")</f>
        <v>0</v>
      </c>
      <c r="AD145" s="214"/>
      <c r="AE145" s="215">
        <f>SUMIFS($BD$17:$BD$136,$F$17:$F$136,"薬剤師",$H$17:$H$136,"D")</f>
        <v>0</v>
      </c>
      <c r="AF145" s="215"/>
      <c r="AG145" s="121"/>
      <c r="AH145" s="220">
        <v>0</v>
      </c>
      <c r="AI145" s="220"/>
      <c r="AJ145" s="221">
        <v>0</v>
      </c>
      <c r="AK145" s="221"/>
      <c r="AL145" s="122"/>
      <c r="AM145" s="218" t="s">
        <v>36</v>
      </c>
      <c r="AN145" s="219"/>
      <c r="AO145" s="110"/>
      <c r="AP145" s="110"/>
      <c r="AQ145" s="2"/>
      <c r="AR145" s="2"/>
      <c r="AS145" s="2"/>
      <c r="AT145" s="2"/>
      <c r="AU145" s="2"/>
      <c r="AV145" s="2"/>
      <c r="AW145" s="2"/>
      <c r="AX145" s="2"/>
      <c r="AY145" s="2"/>
      <c r="AZ145" s="2"/>
      <c r="BA145" s="2"/>
      <c r="BB145" s="2"/>
      <c r="BC145" s="2"/>
      <c r="BD145" s="2"/>
      <c r="BF145" s="183"/>
      <c r="BG145" s="183"/>
      <c r="BH145" s="183"/>
      <c r="BI145" s="183"/>
      <c r="BJ145" s="183"/>
    </row>
    <row r="146" spans="2:62" ht="20.25" customHeight="1" x14ac:dyDescent="0.4">
      <c r="B146" s="46"/>
      <c r="C146" s="55"/>
      <c r="D146" s="55"/>
      <c r="E146" s="55"/>
      <c r="F146" s="55"/>
      <c r="G146" s="55"/>
      <c r="H146" s="55"/>
      <c r="I146" s="107"/>
      <c r="J146" s="108"/>
      <c r="K146" s="204" t="s">
        <v>119</v>
      </c>
      <c r="L146" s="204"/>
      <c r="M146" s="214">
        <f>SUM(M142:N145)</f>
        <v>0</v>
      </c>
      <c r="N146" s="214"/>
      <c r="O146" s="215">
        <f>SUM(O142:P145)</f>
        <v>0</v>
      </c>
      <c r="P146" s="215"/>
      <c r="Q146" s="121"/>
      <c r="R146" s="214">
        <f>SUM(R142:S145)</f>
        <v>0</v>
      </c>
      <c r="S146" s="214"/>
      <c r="T146" s="215">
        <f>SUM(T142:U145)</f>
        <v>0</v>
      </c>
      <c r="U146" s="215"/>
      <c r="V146" s="122"/>
      <c r="W146" s="216">
        <f>SUM(W142:X143)</f>
        <v>0</v>
      </c>
      <c r="X146" s="217"/>
      <c r="Y146" s="2"/>
      <c r="Z146" s="110"/>
      <c r="AA146" s="204" t="s">
        <v>119</v>
      </c>
      <c r="AB146" s="204"/>
      <c r="AC146" s="214">
        <f>SUM(AC142:AD145)</f>
        <v>0</v>
      </c>
      <c r="AD146" s="214"/>
      <c r="AE146" s="215">
        <f>SUM(AE142:AF145)</f>
        <v>0</v>
      </c>
      <c r="AF146" s="215"/>
      <c r="AG146" s="121"/>
      <c r="AH146" s="214">
        <f>SUM(AH142:AI145)</f>
        <v>0</v>
      </c>
      <c r="AI146" s="214"/>
      <c r="AJ146" s="215">
        <f>SUM(AJ142:AK145)</f>
        <v>0</v>
      </c>
      <c r="AK146" s="215"/>
      <c r="AL146" s="122"/>
      <c r="AM146" s="216">
        <f>SUM(AM142:AN143)</f>
        <v>0</v>
      </c>
      <c r="AN146" s="217"/>
      <c r="AO146" s="110"/>
      <c r="AP146" s="110"/>
      <c r="AQ146" s="2"/>
      <c r="AR146" s="2"/>
      <c r="AS146" s="2"/>
      <c r="AT146" s="2"/>
      <c r="AU146" s="2"/>
      <c r="AV146" s="2"/>
      <c r="AW146" s="2"/>
      <c r="AX146" s="2"/>
      <c r="AY146" s="2"/>
      <c r="AZ146" s="2"/>
      <c r="BA146" s="2"/>
      <c r="BB146" s="2"/>
      <c r="BC146" s="2"/>
      <c r="BD146" s="2"/>
      <c r="BF146" s="183"/>
      <c r="BG146" s="183"/>
      <c r="BH146" s="183"/>
      <c r="BI146" s="183"/>
      <c r="BJ146" s="183"/>
    </row>
    <row r="147" spans="2:62" ht="20.25" customHeight="1" x14ac:dyDescent="0.4">
      <c r="B147" s="46"/>
      <c r="C147" s="55"/>
      <c r="D147" s="55"/>
      <c r="E147" s="55"/>
      <c r="F147" s="55"/>
      <c r="G147" s="55"/>
      <c r="H147" s="55"/>
      <c r="I147" s="107"/>
      <c r="J147" s="107"/>
      <c r="K147" s="115"/>
      <c r="L147" s="115"/>
      <c r="M147" s="115"/>
      <c r="N147" s="115"/>
      <c r="O147" s="116"/>
      <c r="P147" s="116"/>
      <c r="Q147" s="116"/>
      <c r="R147" s="117"/>
      <c r="S147" s="117"/>
      <c r="T147" s="117"/>
      <c r="U147" s="117"/>
      <c r="V147" s="118"/>
      <c r="W147" s="110"/>
      <c r="X147" s="110"/>
      <c r="Y147" s="110"/>
      <c r="Z147" s="110"/>
      <c r="AA147" s="115"/>
      <c r="AB147" s="115"/>
      <c r="AC147" s="115"/>
      <c r="AD147" s="115"/>
      <c r="AE147" s="116"/>
      <c r="AF147" s="116"/>
      <c r="AG147" s="116"/>
      <c r="AH147" s="117"/>
      <c r="AI147" s="117"/>
      <c r="AJ147" s="117"/>
      <c r="AK147" s="117"/>
      <c r="AL147" s="118"/>
      <c r="AM147" s="110"/>
      <c r="AN147" s="110"/>
      <c r="AO147" s="110"/>
      <c r="AP147" s="110"/>
      <c r="AQ147" s="2"/>
      <c r="AR147" s="2"/>
      <c r="AS147" s="2"/>
      <c r="AT147" s="2"/>
      <c r="AU147" s="2"/>
      <c r="AV147" s="2"/>
      <c r="AW147" s="2"/>
      <c r="AX147" s="2"/>
      <c r="AY147" s="2"/>
      <c r="AZ147" s="2"/>
      <c r="BA147" s="2"/>
      <c r="BB147" s="2"/>
      <c r="BC147" s="2"/>
      <c r="BD147" s="2"/>
      <c r="BF147" s="183"/>
      <c r="BG147" s="183"/>
      <c r="BH147" s="183"/>
      <c r="BI147" s="183"/>
      <c r="BJ147" s="183"/>
    </row>
    <row r="148" spans="2:62" ht="20.25" customHeight="1" x14ac:dyDescent="0.4">
      <c r="B148" s="46"/>
      <c r="C148" s="55"/>
      <c r="D148" s="55"/>
      <c r="E148" s="55"/>
      <c r="F148" s="55"/>
      <c r="G148" s="55"/>
      <c r="H148" s="55"/>
      <c r="I148" s="107"/>
      <c r="J148" s="107"/>
      <c r="K148" s="109" t="s">
        <v>120</v>
      </c>
      <c r="L148" s="108"/>
      <c r="M148" s="108"/>
      <c r="N148" s="108"/>
      <c r="O148" s="108"/>
      <c r="P148" s="108"/>
      <c r="Q148" s="142" t="s">
        <v>163</v>
      </c>
      <c r="R148" s="209" t="s">
        <v>239</v>
      </c>
      <c r="S148" s="210"/>
      <c r="T148" s="119"/>
      <c r="U148" s="119"/>
      <c r="V148" s="108"/>
      <c r="W148" s="108"/>
      <c r="X148" s="108"/>
      <c r="Y148" s="110"/>
      <c r="Z148" s="110"/>
      <c r="AA148" s="109" t="s">
        <v>120</v>
      </c>
      <c r="AB148" s="108"/>
      <c r="AC148" s="108"/>
      <c r="AD148" s="108"/>
      <c r="AE148" s="108"/>
      <c r="AF148" s="108"/>
      <c r="AG148" s="142" t="s">
        <v>163</v>
      </c>
      <c r="AH148" s="211" t="str">
        <f>R148</f>
        <v>暦月</v>
      </c>
      <c r="AI148" s="212"/>
      <c r="AJ148" s="119"/>
      <c r="AK148" s="119"/>
      <c r="AL148" s="108"/>
      <c r="AM148" s="108"/>
      <c r="AN148" s="108"/>
      <c r="AO148" s="110"/>
      <c r="AP148" s="110"/>
      <c r="AQ148" s="2"/>
      <c r="AR148" s="2"/>
      <c r="AS148" s="2"/>
      <c r="AT148" s="2"/>
      <c r="AU148" s="2"/>
      <c r="AV148" s="2"/>
      <c r="AW148" s="2"/>
      <c r="AX148" s="2"/>
      <c r="AY148" s="2"/>
      <c r="AZ148" s="2"/>
      <c r="BA148" s="2"/>
      <c r="BB148" s="2"/>
      <c r="BC148" s="2"/>
      <c r="BD148" s="2"/>
      <c r="BF148" s="183"/>
      <c r="BG148" s="183"/>
      <c r="BH148" s="183"/>
      <c r="BI148" s="183"/>
      <c r="BJ148" s="183"/>
    </row>
    <row r="149" spans="2:62" ht="20.25" customHeight="1" x14ac:dyDescent="0.4">
      <c r="B149" s="46"/>
      <c r="C149" s="55"/>
      <c r="D149" s="55"/>
      <c r="E149" s="55"/>
      <c r="F149" s="55"/>
      <c r="G149" s="55"/>
      <c r="H149" s="55"/>
      <c r="I149" s="107"/>
      <c r="J149" s="107"/>
      <c r="K149" s="108" t="s">
        <v>121</v>
      </c>
      <c r="L149" s="108"/>
      <c r="M149" s="108"/>
      <c r="N149" s="108"/>
      <c r="O149" s="108"/>
      <c r="P149" s="108" t="s">
        <v>122</v>
      </c>
      <c r="Q149" s="108"/>
      <c r="R149" s="108"/>
      <c r="S149" s="108"/>
      <c r="T149" s="109"/>
      <c r="U149" s="108"/>
      <c r="V149" s="108"/>
      <c r="W149" s="108"/>
      <c r="X149" s="108"/>
      <c r="Y149" s="110"/>
      <c r="Z149" s="110"/>
      <c r="AA149" s="108" t="s">
        <v>121</v>
      </c>
      <c r="AB149" s="108"/>
      <c r="AC149" s="108"/>
      <c r="AD149" s="108"/>
      <c r="AE149" s="108"/>
      <c r="AF149" s="108" t="s">
        <v>122</v>
      </c>
      <c r="AG149" s="108"/>
      <c r="AH149" s="108"/>
      <c r="AI149" s="108"/>
      <c r="AJ149" s="109"/>
      <c r="AK149" s="108"/>
      <c r="AL149" s="108"/>
      <c r="AM149" s="108"/>
      <c r="AN149" s="108"/>
      <c r="AO149" s="110"/>
      <c r="AP149" s="110"/>
      <c r="AQ149" s="2"/>
      <c r="AR149" s="2"/>
      <c r="AS149" s="2"/>
      <c r="AT149" s="2"/>
      <c r="AU149" s="2"/>
      <c r="AV149" s="2"/>
      <c r="AW149" s="2"/>
      <c r="AX149" s="2"/>
      <c r="AY149" s="2"/>
      <c r="AZ149" s="2"/>
      <c r="BA149" s="2"/>
      <c r="BB149" s="2"/>
      <c r="BC149" s="2"/>
      <c r="BD149" s="2"/>
      <c r="BF149" s="183"/>
      <c r="BG149" s="183"/>
      <c r="BH149" s="183"/>
      <c r="BI149" s="183"/>
      <c r="BJ149" s="183"/>
    </row>
    <row r="150" spans="2:62" ht="20.25" customHeight="1" x14ac:dyDescent="0.4">
      <c r="B150" s="46"/>
      <c r="C150" s="55"/>
      <c r="D150" s="55"/>
      <c r="E150" s="55"/>
      <c r="F150" s="55"/>
      <c r="G150" s="55"/>
      <c r="H150" s="55"/>
      <c r="I150" s="107"/>
      <c r="J150" s="107"/>
      <c r="K150" s="108" t="str">
        <f>IF($R$148="週","対象時間数（週平均）","対象時間数（当月合計）")</f>
        <v>対象時間数（当月合計）</v>
      </c>
      <c r="L150" s="108"/>
      <c r="M150" s="108"/>
      <c r="N150" s="108"/>
      <c r="O150" s="108"/>
      <c r="P150" s="108" t="str">
        <f>IF($R$148="週","週に勤務すべき時間数","当月に勤務すべき時間数")</f>
        <v>当月に勤務すべき時間数</v>
      </c>
      <c r="Q150" s="108"/>
      <c r="R150" s="108"/>
      <c r="S150" s="108"/>
      <c r="T150" s="109"/>
      <c r="U150" s="108" t="s">
        <v>123</v>
      </c>
      <c r="V150" s="108"/>
      <c r="W150" s="108"/>
      <c r="X150" s="108"/>
      <c r="Y150" s="110"/>
      <c r="Z150" s="110"/>
      <c r="AA150" s="108" t="str">
        <f>IF(AH148="週","対象時間数（週平均）","対象時間数（当月合計）")</f>
        <v>対象時間数（当月合計）</v>
      </c>
      <c r="AB150" s="108"/>
      <c r="AC150" s="108"/>
      <c r="AD150" s="108"/>
      <c r="AE150" s="108"/>
      <c r="AF150" s="108" t="str">
        <f>IF($AH$148="週","週に勤務すべき時間数","当月に勤務すべき時間数")</f>
        <v>当月に勤務すべき時間数</v>
      </c>
      <c r="AG150" s="108"/>
      <c r="AH150" s="108"/>
      <c r="AI150" s="108"/>
      <c r="AJ150" s="109"/>
      <c r="AK150" s="108" t="s">
        <v>123</v>
      </c>
      <c r="AL150" s="108"/>
      <c r="AM150" s="108"/>
      <c r="AN150" s="108"/>
      <c r="AO150" s="110"/>
      <c r="AP150" s="110"/>
      <c r="AQ150" s="2"/>
      <c r="AR150" s="2"/>
      <c r="AS150" s="2"/>
      <c r="AT150" s="2"/>
      <c r="AU150" s="2"/>
      <c r="AV150" s="2"/>
      <c r="AW150" s="2"/>
      <c r="AX150" s="2"/>
      <c r="AY150" s="2"/>
      <c r="AZ150" s="2"/>
      <c r="BA150" s="2"/>
      <c r="BB150" s="2"/>
      <c r="BC150" s="2"/>
      <c r="BD150" s="2"/>
      <c r="BF150" s="183"/>
      <c r="BG150" s="183"/>
      <c r="BH150" s="183"/>
      <c r="BI150" s="183"/>
      <c r="BJ150" s="183"/>
    </row>
    <row r="151" spans="2:62" ht="20.25" customHeight="1" x14ac:dyDescent="0.4">
      <c r="I151" s="2"/>
      <c r="J151" s="2"/>
      <c r="K151" s="213">
        <f>IF($R$148="週",T146,R146)</f>
        <v>0</v>
      </c>
      <c r="L151" s="213"/>
      <c r="M151" s="213"/>
      <c r="N151" s="213"/>
      <c r="O151" s="180" t="s">
        <v>124</v>
      </c>
      <c r="P151" s="204">
        <f>IF($R$148="週",$BA$6,$BE$6)</f>
        <v>160</v>
      </c>
      <c r="Q151" s="204"/>
      <c r="R151" s="204"/>
      <c r="S151" s="204"/>
      <c r="T151" s="180" t="s">
        <v>125</v>
      </c>
      <c r="U151" s="205">
        <f>ROUNDDOWN(K151/P151,1)</f>
        <v>0</v>
      </c>
      <c r="V151" s="205"/>
      <c r="W151" s="205"/>
      <c r="X151" s="205"/>
      <c r="Y151" s="2"/>
      <c r="Z151" s="2"/>
      <c r="AA151" s="213">
        <f>IF($AH$148="週",AJ146,AH146)</f>
        <v>0</v>
      </c>
      <c r="AB151" s="213"/>
      <c r="AC151" s="213"/>
      <c r="AD151" s="213"/>
      <c r="AE151" s="180" t="s">
        <v>124</v>
      </c>
      <c r="AF151" s="204">
        <f>IF($AH$148="週",$BA$6,$BE$6)</f>
        <v>160</v>
      </c>
      <c r="AG151" s="204"/>
      <c r="AH151" s="204"/>
      <c r="AI151" s="204"/>
      <c r="AJ151" s="180" t="s">
        <v>125</v>
      </c>
      <c r="AK151" s="205">
        <f>ROUNDDOWN(AA151/AF151,1)</f>
        <v>0</v>
      </c>
      <c r="AL151" s="205"/>
      <c r="AM151" s="205"/>
      <c r="AN151" s="205"/>
      <c r="AO151" s="2"/>
      <c r="AP151" s="2"/>
    </row>
    <row r="152" spans="2:62" ht="20.25" customHeight="1" x14ac:dyDescent="0.4">
      <c r="I152" s="2"/>
      <c r="J152" s="2"/>
      <c r="K152" s="108"/>
      <c r="L152" s="108"/>
      <c r="M152" s="108"/>
      <c r="N152" s="108"/>
      <c r="O152" s="108"/>
      <c r="P152" s="108"/>
      <c r="Q152" s="108"/>
      <c r="R152" s="108"/>
      <c r="S152" s="108"/>
      <c r="T152" s="109"/>
      <c r="U152" s="108" t="s">
        <v>126</v>
      </c>
      <c r="V152" s="108"/>
      <c r="W152" s="108"/>
      <c r="X152" s="108"/>
      <c r="Y152" s="2"/>
      <c r="Z152" s="2"/>
      <c r="AA152" s="108"/>
      <c r="AB152" s="108"/>
      <c r="AC152" s="108"/>
      <c r="AD152" s="108"/>
      <c r="AE152" s="108"/>
      <c r="AF152" s="108"/>
      <c r="AG152" s="108"/>
      <c r="AH152" s="108"/>
      <c r="AI152" s="108"/>
      <c r="AJ152" s="109"/>
      <c r="AK152" s="108" t="s">
        <v>126</v>
      </c>
      <c r="AL152" s="108"/>
      <c r="AM152" s="108"/>
      <c r="AN152" s="108"/>
      <c r="AO152" s="2"/>
      <c r="AP152" s="2"/>
    </row>
    <row r="153" spans="2:62" ht="20.25" customHeight="1" x14ac:dyDescent="0.4">
      <c r="I153" s="2"/>
      <c r="J153" s="2"/>
      <c r="K153" s="108" t="s">
        <v>210</v>
      </c>
      <c r="L153" s="108"/>
      <c r="M153" s="108"/>
      <c r="N153" s="108"/>
      <c r="O153" s="108"/>
      <c r="P153" s="108"/>
      <c r="Q153" s="108"/>
      <c r="R153" s="108"/>
      <c r="S153" s="108"/>
      <c r="T153" s="109"/>
      <c r="U153" s="108"/>
      <c r="V153" s="108"/>
      <c r="W153" s="108"/>
      <c r="X153" s="108"/>
      <c r="Y153" s="2"/>
      <c r="Z153" s="2"/>
      <c r="AA153" s="108" t="s">
        <v>211</v>
      </c>
      <c r="AB153" s="108"/>
      <c r="AC153" s="108"/>
      <c r="AD153" s="108"/>
      <c r="AE153" s="108"/>
      <c r="AF153" s="108"/>
      <c r="AG153" s="108"/>
      <c r="AH153" s="108"/>
      <c r="AI153" s="108"/>
      <c r="AJ153" s="109"/>
      <c r="AK153" s="108"/>
      <c r="AL153" s="108"/>
      <c r="AM153" s="108"/>
      <c r="AN153" s="108"/>
      <c r="AO153" s="2"/>
      <c r="AP153" s="2"/>
    </row>
    <row r="154" spans="2:62" ht="20.25" customHeight="1" x14ac:dyDescent="0.4">
      <c r="I154" s="2"/>
      <c r="J154" s="2"/>
      <c r="K154" s="108" t="s">
        <v>115</v>
      </c>
      <c r="L154" s="108"/>
      <c r="M154" s="108"/>
      <c r="N154" s="108"/>
      <c r="O154" s="108"/>
      <c r="P154" s="108"/>
      <c r="Q154" s="108"/>
      <c r="R154" s="108"/>
      <c r="S154" s="108"/>
      <c r="T154" s="109"/>
      <c r="U154" s="202"/>
      <c r="V154" s="202"/>
      <c r="W154" s="202"/>
      <c r="X154" s="202"/>
      <c r="Y154" s="2"/>
      <c r="Z154" s="2"/>
      <c r="AA154" s="108" t="s">
        <v>115</v>
      </c>
      <c r="AB154" s="108"/>
      <c r="AC154" s="108"/>
      <c r="AD154" s="108"/>
      <c r="AE154" s="108"/>
      <c r="AF154" s="108"/>
      <c r="AG154" s="108"/>
      <c r="AH154" s="108"/>
      <c r="AI154" s="108"/>
      <c r="AJ154" s="109"/>
      <c r="AK154" s="202"/>
      <c r="AL154" s="202"/>
      <c r="AM154" s="202"/>
      <c r="AN154" s="202"/>
      <c r="AO154" s="2"/>
      <c r="AP154" s="2"/>
    </row>
    <row r="155" spans="2:62" ht="20.25" customHeight="1" x14ac:dyDescent="0.4">
      <c r="I155" s="2"/>
      <c r="J155" s="2"/>
      <c r="K155" s="112" t="s">
        <v>127</v>
      </c>
      <c r="L155" s="112"/>
      <c r="M155" s="112"/>
      <c r="N155" s="112"/>
      <c r="O155" s="112"/>
      <c r="P155" s="108" t="s">
        <v>128</v>
      </c>
      <c r="Q155" s="112"/>
      <c r="R155" s="112"/>
      <c r="S155" s="112"/>
      <c r="T155" s="112"/>
      <c r="U155" s="203" t="s">
        <v>119</v>
      </c>
      <c r="V155" s="203"/>
      <c r="W155" s="203"/>
      <c r="X155" s="203"/>
      <c r="Y155" s="2"/>
      <c r="Z155" s="2"/>
      <c r="AA155" s="112" t="s">
        <v>127</v>
      </c>
      <c r="AB155" s="112"/>
      <c r="AC155" s="112"/>
      <c r="AD155" s="112"/>
      <c r="AE155" s="112"/>
      <c r="AF155" s="108" t="s">
        <v>128</v>
      </c>
      <c r="AG155" s="112"/>
      <c r="AH155" s="112"/>
      <c r="AI155" s="112"/>
      <c r="AJ155" s="112"/>
      <c r="AK155" s="203" t="s">
        <v>119</v>
      </c>
      <c r="AL155" s="203"/>
      <c r="AM155" s="203"/>
      <c r="AN155" s="203"/>
      <c r="AO155" s="2"/>
      <c r="AP155" s="2"/>
    </row>
    <row r="156" spans="2:62" ht="20.25" customHeight="1" x14ac:dyDescent="0.4">
      <c r="I156" s="2"/>
      <c r="J156" s="2"/>
      <c r="K156" s="204">
        <f>W146</f>
        <v>0</v>
      </c>
      <c r="L156" s="204"/>
      <c r="M156" s="204"/>
      <c r="N156" s="204"/>
      <c r="O156" s="180" t="s">
        <v>129</v>
      </c>
      <c r="P156" s="205">
        <f>U151</f>
        <v>0</v>
      </c>
      <c r="Q156" s="205"/>
      <c r="R156" s="205"/>
      <c r="S156" s="205"/>
      <c r="T156" s="180" t="s">
        <v>125</v>
      </c>
      <c r="U156" s="206">
        <f>ROUNDDOWN(K156+P156,1)</f>
        <v>0</v>
      </c>
      <c r="V156" s="206"/>
      <c r="W156" s="206"/>
      <c r="X156" s="206"/>
      <c r="Y156" s="120"/>
      <c r="Z156" s="120"/>
      <c r="AA156" s="207">
        <f>AM146</f>
        <v>0</v>
      </c>
      <c r="AB156" s="207"/>
      <c r="AC156" s="207"/>
      <c r="AD156" s="207"/>
      <c r="AE156" s="118" t="s">
        <v>129</v>
      </c>
      <c r="AF156" s="208">
        <f>AK151</f>
        <v>0</v>
      </c>
      <c r="AG156" s="208"/>
      <c r="AH156" s="208"/>
      <c r="AI156" s="208"/>
      <c r="AJ156" s="118" t="s">
        <v>125</v>
      </c>
      <c r="AK156" s="206">
        <f>ROUNDDOWN(AA156+AF156,1)</f>
        <v>0</v>
      </c>
      <c r="AL156" s="206"/>
      <c r="AM156" s="206"/>
      <c r="AN156" s="206"/>
      <c r="AO156" s="2"/>
      <c r="AP156" s="2"/>
    </row>
    <row r="157" spans="2:62" ht="20.25" customHeight="1" x14ac:dyDescent="0.4"/>
    <row r="158" spans="2:62" ht="20.25" customHeight="1" x14ac:dyDescent="0.4">
      <c r="K158" s="108" t="s">
        <v>208</v>
      </c>
      <c r="L158" s="108"/>
      <c r="M158" s="108"/>
      <c r="N158" s="108"/>
      <c r="O158" s="108"/>
      <c r="P158" s="108"/>
      <c r="Q158" s="108"/>
      <c r="R158" s="108"/>
      <c r="S158" s="108"/>
      <c r="T158" s="109"/>
      <c r="U158" s="108"/>
      <c r="V158" s="108"/>
      <c r="W158" s="108"/>
      <c r="X158" s="108"/>
      <c r="Y158" s="108"/>
      <c r="Z158" s="110"/>
      <c r="AA158" s="108" t="s">
        <v>209</v>
      </c>
      <c r="AB158" s="108"/>
      <c r="AC158" s="108"/>
      <c r="AD158" s="108"/>
      <c r="AE158" s="108"/>
      <c r="AF158" s="108"/>
      <c r="AG158" s="108"/>
      <c r="AH158" s="108"/>
      <c r="AI158" s="108"/>
      <c r="AJ158" s="109"/>
      <c r="AK158" s="108"/>
      <c r="AL158" s="108"/>
      <c r="AM158" s="108"/>
      <c r="AN158" s="108"/>
      <c r="AO158" s="110"/>
      <c r="AP158" s="110"/>
    </row>
    <row r="159" spans="2:62" ht="20.25" customHeight="1" x14ac:dyDescent="0.4">
      <c r="K159" s="202" t="s">
        <v>112</v>
      </c>
      <c r="L159" s="202"/>
      <c r="M159" s="202" t="s">
        <v>113</v>
      </c>
      <c r="N159" s="202"/>
      <c r="O159" s="202"/>
      <c r="P159" s="202"/>
      <c r="Q159" s="108"/>
      <c r="R159" s="233" t="s">
        <v>114</v>
      </c>
      <c r="S159" s="233"/>
      <c r="T159" s="233"/>
      <c r="U159" s="233"/>
      <c r="V159" s="112"/>
      <c r="W159" s="113" t="s">
        <v>115</v>
      </c>
      <c r="X159" s="113"/>
      <c r="Y159" s="2"/>
      <c r="Z159" s="110"/>
      <c r="AA159" s="202" t="s">
        <v>112</v>
      </c>
      <c r="AB159" s="202"/>
      <c r="AC159" s="202" t="s">
        <v>113</v>
      </c>
      <c r="AD159" s="202"/>
      <c r="AE159" s="202"/>
      <c r="AF159" s="202"/>
      <c r="AG159" s="108"/>
      <c r="AH159" s="233" t="s">
        <v>114</v>
      </c>
      <c r="AI159" s="233"/>
      <c r="AJ159" s="233"/>
      <c r="AK159" s="233"/>
      <c r="AL159" s="112"/>
      <c r="AM159" s="113" t="s">
        <v>115</v>
      </c>
      <c r="AN159" s="113"/>
      <c r="AO159" s="110"/>
      <c r="AP159" s="110"/>
    </row>
    <row r="160" spans="2:62" ht="20.25" customHeight="1" x14ac:dyDescent="0.4">
      <c r="K160" s="203"/>
      <c r="L160" s="203"/>
      <c r="M160" s="203" t="s">
        <v>116</v>
      </c>
      <c r="N160" s="203"/>
      <c r="O160" s="203" t="s">
        <v>117</v>
      </c>
      <c r="P160" s="203"/>
      <c r="Q160" s="108"/>
      <c r="R160" s="203" t="s">
        <v>116</v>
      </c>
      <c r="S160" s="203"/>
      <c r="T160" s="203" t="s">
        <v>117</v>
      </c>
      <c r="U160" s="203"/>
      <c r="V160" s="112"/>
      <c r="W160" s="113" t="s">
        <v>118</v>
      </c>
      <c r="X160" s="113"/>
      <c r="Y160" s="2"/>
      <c r="Z160" s="110"/>
      <c r="AA160" s="203"/>
      <c r="AB160" s="203"/>
      <c r="AC160" s="203" t="s">
        <v>116</v>
      </c>
      <c r="AD160" s="203"/>
      <c r="AE160" s="203" t="s">
        <v>117</v>
      </c>
      <c r="AF160" s="203"/>
      <c r="AG160" s="108"/>
      <c r="AH160" s="203" t="s">
        <v>116</v>
      </c>
      <c r="AI160" s="203"/>
      <c r="AJ160" s="203" t="s">
        <v>117</v>
      </c>
      <c r="AK160" s="203"/>
      <c r="AL160" s="112"/>
      <c r="AM160" s="113" t="s">
        <v>118</v>
      </c>
      <c r="AN160" s="113"/>
      <c r="AO160" s="110"/>
      <c r="AP160" s="110"/>
    </row>
    <row r="161" spans="11:42" ht="20.25" customHeight="1" x14ac:dyDescent="0.4">
      <c r="K161" s="204" t="s">
        <v>6</v>
      </c>
      <c r="L161" s="204"/>
      <c r="M161" s="214">
        <f>SUMIFS($BB$17:$BB$136,$F$17:$F$136,"看護職員",$H$17:$H$136,"A")</f>
        <v>0</v>
      </c>
      <c r="N161" s="214"/>
      <c r="O161" s="215">
        <f>SUMIFS($BD$17:$BD$136,$F$17:$F$136,"看護職員",$H$17:$H$136,"A")</f>
        <v>0</v>
      </c>
      <c r="P161" s="215"/>
      <c r="Q161" s="121"/>
      <c r="R161" s="220">
        <v>0</v>
      </c>
      <c r="S161" s="220"/>
      <c r="T161" s="220">
        <v>0</v>
      </c>
      <c r="U161" s="220"/>
      <c r="V161" s="122"/>
      <c r="W161" s="224">
        <v>0</v>
      </c>
      <c r="X161" s="225"/>
      <c r="Y161" s="2"/>
      <c r="Z161" s="110"/>
      <c r="AA161" s="204" t="s">
        <v>6</v>
      </c>
      <c r="AB161" s="204"/>
      <c r="AC161" s="214">
        <f>SUMIFS($BB$17:$BB$136,$F$17:$F$136,"介護職員",$H$17:$H$136,"A")</f>
        <v>0</v>
      </c>
      <c r="AD161" s="214"/>
      <c r="AE161" s="215">
        <f>SUMIFS($BD$17:$BD$136,$F$17:$F$136,"介護職員",$H$17:$H$136,"A")</f>
        <v>0</v>
      </c>
      <c r="AF161" s="215"/>
      <c r="AG161" s="121"/>
      <c r="AH161" s="220">
        <v>0</v>
      </c>
      <c r="AI161" s="220"/>
      <c r="AJ161" s="220">
        <v>0</v>
      </c>
      <c r="AK161" s="220"/>
      <c r="AL161" s="122"/>
      <c r="AM161" s="224">
        <v>0</v>
      </c>
      <c r="AN161" s="225"/>
      <c r="AO161" s="110"/>
      <c r="AP161" s="110"/>
    </row>
    <row r="162" spans="11:42" ht="20.25" customHeight="1" x14ac:dyDescent="0.4">
      <c r="K162" s="204" t="s">
        <v>7</v>
      </c>
      <c r="L162" s="204"/>
      <c r="M162" s="214">
        <f>SUMIFS($BB$17:$BB$136,$F$17:$F$136,"看護職員",$H$17:$H$136,"B")</f>
        <v>0</v>
      </c>
      <c r="N162" s="214"/>
      <c r="O162" s="215">
        <f>SUMIFS($BD$17:$BD$136,$F$17:$F$136,"看護職員",$H$17:$H$136,"B")</f>
        <v>0</v>
      </c>
      <c r="P162" s="215"/>
      <c r="Q162" s="121"/>
      <c r="R162" s="220">
        <v>0</v>
      </c>
      <c r="S162" s="220"/>
      <c r="T162" s="220">
        <v>0</v>
      </c>
      <c r="U162" s="220"/>
      <c r="V162" s="122"/>
      <c r="W162" s="224">
        <v>0</v>
      </c>
      <c r="X162" s="225"/>
      <c r="Y162" s="2"/>
      <c r="Z162" s="110"/>
      <c r="AA162" s="204" t="s">
        <v>7</v>
      </c>
      <c r="AB162" s="204"/>
      <c r="AC162" s="214">
        <f>SUMIFS($BB$17:$BB$136,$F$17:$F$136,"介護職員",$H$17:$H$136,"B")</f>
        <v>0</v>
      </c>
      <c r="AD162" s="214"/>
      <c r="AE162" s="215">
        <f>SUMIFS($BD$17:$BD$136,$F$17:$F$136,"介護職員",$H$17:$H$136,"B")</f>
        <v>0</v>
      </c>
      <c r="AF162" s="215"/>
      <c r="AG162" s="121"/>
      <c r="AH162" s="220">
        <v>0</v>
      </c>
      <c r="AI162" s="220"/>
      <c r="AJ162" s="220">
        <v>0</v>
      </c>
      <c r="AK162" s="220"/>
      <c r="AL162" s="122"/>
      <c r="AM162" s="224">
        <v>0</v>
      </c>
      <c r="AN162" s="225"/>
      <c r="AO162" s="110"/>
      <c r="AP162" s="110"/>
    </row>
    <row r="163" spans="11:42" ht="20.25" customHeight="1" x14ac:dyDescent="0.4">
      <c r="K163" s="204" t="s">
        <v>8</v>
      </c>
      <c r="L163" s="204"/>
      <c r="M163" s="214">
        <f>SUMIFS($BB$17:$BB$136,$F$17:$F$136,"看護職員",$H$17:$H$136,"C")</f>
        <v>0</v>
      </c>
      <c r="N163" s="214"/>
      <c r="O163" s="215">
        <f>SUMIFS($BD$17:$BD$136,$F$17:$F$136,"看護職員",$H$17:$H$136,"C")</f>
        <v>0</v>
      </c>
      <c r="P163" s="215"/>
      <c r="Q163" s="121"/>
      <c r="R163" s="220">
        <v>0</v>
      </c>
      <c r="S163" s="220"/>
      <c r="T163" s="221">
        <v>0</v>
      </c>
      <c r="U163" s="221"/>
      <c r="V163" s="122"/>
      <c r="W163" s="218" t="s">
        <v>36</v>
      </c>
      <c r="X163" s="219"/>
      <c r="Y163" s="2"/>
      <c r="Z163" s="110"/>
      <c r="AA163" s="204" t="s">
        <v>8</v>
      </c>
      <c r="AB163" s="204"/>
      <c r="AC163" s="214">
        <f>SUMIFS($BB$17:$BB$136,$F$17:$F$136,"介護職員",$H$17:$H$136,"C")</f>
        <v>0</v>
      </c>
      <c r="AD163" s="214"/>
      <c r="AE163" s="215">
        <f>SUMIFS($BD$17:$BD$136,$F$17:$F$136,"介護職員",$H$17:$H$136,"C")</f>
        <v>0</v>
      </c>
      <c r="AF163" s="215"/>
      <c r="AG163" s="121"/>
      <c r="AH163" s="220">
        <v>0</v>
      </c>
      <c r="AI163" s="220"/>
      <c r="AJ163" s="221">
        <v>0</v>
      </c>
      <c r="AK163" s="221"/>
      <c r="AL163" s="122"/>
      <c r="AM163" s="218" t="s">
        <v>36</v>
      </c>
      <c r="AN163" s="219"/>
      <c r="AO163" s="110"/>
      <c r="AP163" s="110"/>
    </row>
    <row r="164" spans="11:42" ht="20.25" customHeight="1" x14ac:dyDescent="0.4">
      <c r="K164" s="204" t="s">
        <v>9</v>
      </c>
      <c r="L164" s="204"/>
      <c r="M164" s="214">
        <f>SUMIFS($BB$17:$BB$136,$F$17:$F$136,"看護職員",$H$17:$H$136,"D")</f>
        <v>0</v>
      </c>
      <c r="N164" s="214"/>
      <c r="O164" s="215">
        <f>SUMIFS($BD$17:$BD$136,$F$17:$F$136,"看護職員",$H$17:$H$136,"D")</f>
        <v>0</v>
      </c>
      <c r="P164" s="215"/>
      <c r="Q164" s="121"/>
      <c r="R164" s="220">
        <v>0</v>
      </c>
      <c r="S164" s="220"/>
      <c r="T164" s="221">
        <v>0</v>
      </c>
      <c r="U164" s="221"/>
      <c r="V164" s="122"/>
      <c r="W164" s="218" t="s">
        <v>36</v>
      </c>
      <c r="X164" s="219"/>
      <c r="Y164" s="2"/>
      <c r="Z164" s="110"/>
      <c r="AA164" s="204" t="s">
        <v>9</v>
      </c>
      <c r="AB164" s="204"/>
      <c r="AC164" s="214">
        <f>SUMIFS($BB$17:$BB$136,$F$17:$F$136,"介護職員",$H$17:$H$136,"D")</f>
        <v>0</v>
      </c>
      <c r="AD164" s="214"/>
      <c r="AE164" s="215">
        <f>SUMIFS($BD$17:$BD$136,$F$17:$F$136,"介護職員",$H$17:$H$136,"D")</f>
        <v>0</v>
      </c>
      <c r="AF164" s="215"/>
      <c r="AG164" s="121"/>
      <c r="AH164" s="220">
        <v>0</v>
      </c>
      <c r="AI164" s="220"/>
      <c r="AJ164" s="221">
        <v>0</v>
      </c>
      <c r="AK164" s="221"/>
      <c r="AL164" s="122"/>
      <c r="AM164" s="218" t="s">
        <v>36</v>
      </c>
      <c r="AN164" s="219"/>
      <c r="AO164" s="110"/>
      <c r="AP164" s="110"/>
    </row>
    <row r="165" spans="11:42" ht="20.25" customHeight="1" x14ac:dyDescent="0.4">
      <c r="K165" s="204" t="s">
        <v>119</v>
      </c>
      <c r="L165" s="204"/>
      <c r="M165" s="214">
        <f>SUM(M161:N164)</f>
        <v>0</v>
      </c>
      <c r="N165" s="214"/>
      <c r="O165" s="215">
        <f>SUM(O161:P164)</f>
        <v>0</v>
      </c>
      <c r="P165" s="215"/>
      <c r="Q165" s="121"/>
      <c r="R165" s="214">
        <f>SUM(R161:S164)</f>
        <v>0</v>
      </c>
      <c r="S165" s="214"/>
      <c r="T165" s="215">
        <f>SUM(T161:U164)</f>
        <v>0</v>
      </c>
      <c r="U165" s="215"/>
      <c r="V165" s="122"/>
      <c r="W165" s="216">
        <f>SUM(W161:X162)</f>
        <v>0</v>
      </c>
      <c r="X165" s="217"/>
      <c r="Y165" s="2"/>
      <c r="Z165" s="110"/>
      <c r="AA165" s="204" t="s">
        <v>119</v>
      </c>
      <c r="AB165" s="204"/>
      <c r="AC165" s="214">
        <f>SUM(AC161:AD164)</f>
        <v>0</v>
      </c>
      <c r="AD165" s="214"/>
      <c r="AE165" s="215">
        <f>SUM(AE161:AF164)</f>
        <v>0</v>
      </c>
      <c r="AF165" s="215"/>
      <c r="AG165" s="121"/>
      <c r="AH165" s="214">
        <f>SUM(AH161:AI164)</f>
        <v>0</v>
      </c>
      <c r="AI165" s="214"/>
      <c r="AJ165" s="215">
        <f>SUM(AJ161:AK164)</f>
        <v>0</v>
      </c>
      <c r="AK165" s="215"/>
      <c r="AL165" s="122"/>
      <c r="AM165" s="216">
        <f>SUM(AM161:AN162)</f>
        <v>0</v>
      </c>
      <c r="AN165" s="217"/>
      <c r="AO165" s="110"/>
      <c r="AP165" s="110"/>
    </row>
    <row r="166" spans="11:42" ht="20.25" customHeight="1" x14ac:dyDescent="0.4">
      <c r="K166" s="115"/>
      <c r="L166" s="115"/>
      <c r="M166" s="115"/>
      <c r="N166" s="115"/>
      <c r="O166" s="116"/>
      <c r="P166" s="116"/>
      <c r="Q166" s="116"/>
      <c r="R166" s="117"/>
      <c r="S166" s="117"/>
      <c r="T166" s="117"/>
      <c r="U166" s="117"/>
      <c r="V166" s="118"/>
      <c r="W166" s="110"/>
      <c r="X166" s="110"/>
      <c r="Y166" s="110"/>
      <c r="Z166" s="110"/>
      <c r="AA166" s="115"/>
      <c r="AB166" s="115"/>
      <c r="AC166" s="115"/>
      <c r="AD166" s="115"/>
      <c r="AE166" s="116"/>
      <c r="AF166" s="116"/>
      <c r="AG166" s="116"/>
      <c r="AH166" s="117"/>
      <c r="AI166" s="117"/>
      <c r="AJ166" s="117"/>
      <c r="AK166" s="117"/>
      <c r="AL166" s="118"/>
      <c r="AM166" s="110"/>
      <c r="AN166" s="110"/>
      <c r="AO166" s="110"/>
      <c r="AP166" s="110"/>
    </row>
    <row r="167" spans="11:42" ht="20.25" customHeight="1" x14ac:dyDescent="0.4">
      <c r="K167" s="109" t="s">
        <v>120</v>
      </c>
      <c r="L167" s="108"/>
      <c r="M167" s="108"/>
      <c r="N167" s="108"/>
      <c r="O167" s="108"/>
      <c r="P167" s="108"/>
      <c r="Q167" s="142" t="s">
        <v>163</v>
      </c>
      <c r="R167" s="211" t="str">
        <f>R148</f>
        <v>暦月</v>
      </c>
      <c r="S167" s="212"/>
      <c r="T167" s="119"/>
      <c r="U167" s="119"/>
      <c r="V167" s="108"/>
      <c r="W167" s="108"/>
      <c r="X167" s="108"/>
      <c r="Y167" s="110"/>
      <c r="Z167" s="110"/>
      <c r="AA167" s="109" t="s">
        <v>120</v>
      </c>
      <c r="AB167" s="108"/>
      <c r="AC167" s="108"/>
      <c r="AD167" s="108"/>
      <c r="AE167" s="108"/>
      <c r="AF167" s="108"/>
      <c r="AG167" s="142" t="s">
        <v>163</v>
      </c>
      <c r="AH167" s="211" t="str">
        <f>R167</f>
        <v>暦月</v>
      </c>
      <c r="AI167" s="212"/>
      <c r="AJ167" s="119"/>
      <c r="AK167" s="119"/>
      <c r="AL167" s="108"/>
      <c r="AM167" s="108"/>
      <c r="AN167" s="108"/>
      <c r="AO167" s="110"/>
      <c r="AP167" s="110"/>
    </row>
    <row r="168" spans="11:42" ht="20.25" customHeight="1" x14ac:dyDescent="0.4">
      <c r="K168" s="108" t="s">
        <v>121</v>
      </c>
      <c r="L168" s="108"/>
      <c r="M168" s="108"/>
      <c r="N168" s="108"/>
      <c r="O168" s="108"/>
      <c r="P168" s="108" t="s">
        <v>122</v>
      </c>
      <c r="Q168" s="108"/>
      <c r="R168" s="108"/>
      <c r="S168" s="108"/>
      <c r="T168" s="109"/>
      <c r="U168" s="108"/>
      <c r="V168" s="108"/>
      <c r="W168" s="108"/>
      <c r="X168" s="108"/>
      <c r="Y168" s="110"/>
      <c r="Z168" s="110"/>
      <c r="AA168" s="108" t="s">
        <v>121</v>
      </c>
      <c r="AB168" s="108"/>
      <c r="AC168" s="108"/>
      <c r="AD168" s="108"/>
      <c r="AE168" s="108"/>
      <c r="AF168" s="108" t="s">
        <v>122</v>
      </c>
      <c r="AG168" s="108"/>
      <c r="AH168" s="108"/>
      <c r="AI168" s="108"/>
      <c r="AJ168" s="109"/>
      <c r="AK168" s="108"/>
      <c r="AL168" s="108"/>
      <c r="AM168" s="108"/>
      <c r="AN168" s="108"/>
      <c r="AO168" s="110"/>
      <c r="AP168" s="110"/>
    </row>
    <row r="169" spans="11:42" ht="20.25" customHeight="1" x14ac:dyDescent="0.4">
      <c r="K169" s="108" t="str">
        <f>IF($R$167="週","対象時間数（週平均）","対象時間数（当月合計）")</f>
        <v>対象時間数（当月合計）</v>
      </c>
      <c r="L169" s="108"/>
      <c r="M169" s="108"/>
      <c r="N169" s="108"/>
      <c r="O169" s="108"/>
      <c r="P169" s="108" t="str">
        <f>IF($R$148="週","週に勤務すべき時間数","当月に勤務すべき時間数")</f>
        <v>当月に勤務すべき時間数</v>
      </c>
      <c r="Q169" s="108"/>
      <c r="R169" s="108"/>
      <c r="S169" s="108"/>
      <c r="T169" s="109"/>
      <c r="U169" s="108" t="s">
        <v>123</v>
      </c>
      <c r="V169" s="108"/>
      <c r="W169" s="108"/>
      <c r="X169" s="108"/>
      <c r="Y169" s="110"/>
      <c r="Z169" s="110"/>
      <c r="AA169" s="108" t="str">
        <f>IF(AH167="週","対象時間数（週平均）","対象時間数（当月合計）")</f>
        <v>対象時間数（当月合計）</v>
      </c>
      <c r="AB169" s="108"/>
      <c r="AC169" s="108"/>
      <c r="AD169" s="108"/>
      <c r="AE169" s="108"/>
      <c r="AF169" s="108" t="str">
        <f>IF($AH$148="週","週に勤務すべき時間数","当月に勤務すべき時間数")</f>
        <v>当月に勤務すべき時間数</v>
      </c>
      <c r="AG169" s="108"/>
      <c r="AH169" s="108"/>
      <c r="AI169" s="108"/>
      <c r="AJ169" s="109"/>
      <c r="AK169" s="108" t="s">
        <v>123</v>
      </c>
      <c r="AL169" s="108"/>
      <c r="AM169" s="108"/>
      <c r="AN169" s="108"/>
      <c r="AO169" s="110"/>
      <c r="AP169" s="110"/>
    </row>
    <row r="170" spans="11:42" ht="20.25" customHeight="1" x14ac:dyDescent="0.4">
      <c r="K170" s="213">
        <f>IF($R$148="週",T165,R165)</f>
        <v>0</v>
      </c>
      <c r="L170" s="213"/>
      <c r="M170" s="213"/>
      <c r="N170" s="213"/>
      <c r="O170" s="196" t="s">
        <v>124</v>
      </c>
      <c r="P170" s="204">
        <f>IF($R$148="週",$BA$6,$BE$6)</f>
        <v>160</v>
      </c>
      <c r="Q170" s="204"/>
      <c r="R170" s="204"/>
      <c r="S170" s="204"/>
      <c r="T170" s="196" t="s">
        <v>125</v>
      </c>
      <c r="U170" s="205">
        <f>ROUNDDOWN(K170/P170,1)</f>
        <v>0</v>
      </c>
      <c r="V170" s="205"/>
      <c r="W170" s="205"/>
      <c r="X170" s="205"/>
      <c r="Y170" s="2"/>
      <c r="Z170" s="2"/>
      <c r="AA170" s="213">
        <f>IF($AH$148="週",AJ165,AH165)</f>
        <v>0</v>
      </c>
      <c r="AB170" s="213"/>
      <c r="AC170" s="213"/>
      <c r="AD170" s="213"/>
      <c r="AE170" s="196" t="s">
        <v>124</v>
      </c>
      <c r="AF170" s="204">
        <f>IF($AH$148="週",$BA$6,$BE$6)</f>
        <v>160</v>
      </c>
      <c r="AG170" s="204"/>
      <c r="AH170" s="204"/>
      <c r="AI170" s="204"/>
      <c r="AJ170" s="196" t="s">
        <v>125</v>
      </c>
      <c r="AK170" s="205">
        <f>ROUNDDOWN(AA170/AF170,1)</f>
        <v>0</v>
      </c>
      <c r="AL170" s="205"/>
      <c r="AM170" s="205"/>
      <c r="AN170" s="205"/>
      <c r="AO170" s="2"/>
      <c r="AP170" s="2"/>
    </row>
    <row r="171" spans="11:42" ht="20.25" customHeight="1" x14ac:dyDescent="0.4">
      <c r="K171" s="108"/>
      <c r="L171" s="108"/>
      <c r="M171" s="108"/>
      <c r="N171" s="108"/>
      <c r="O171" s="108"/>
      <c r="P171" s="108"/>
      <c r="Q171" s="108"/>
      <c r="R171" s="108"/>
      <c r="S171" s="108"/>
      <c r="T171" s="109"/>
      <c r="U171" s="108" t="s">
        <v>126</v>
      </c>
      <c r="V171" s="108"/>
      <c r="W171" s="108"/>
      <c r="X171" s="108"/>
      <c r="Y171" s="2"/>
      <c r="Z171" s="2"/>
      <c r="AA171" s="108"/>
      <c r="AB171" s="108"/>
      <c r="AC171" s="108"/>
      <c r="AD171" s="108"/>
      <c r="AE171" s="108"/>
      <c r="AF171" s="108"/>
      <c r="AG171" s="108"/>
      <c r="AH171" s="108"/>
      <c r="AI171" s="108"/>
      <c r="AJ171" s="109"/>
      <c r="AK171" s="108" t="s">
        <v>126</v>
      </c>
      <c r="AL171" s="108"/>
      <c r="AM171" s="108"/>
      <c r="AN171" s="108"/>
      <c r="AO171" s="2"/>
      <c r="AP171" s="2"/>
    </row>
    <row r="172" spans="11:42" ht="20.25" customHeight="1" x14ac:dyDescent="0.4">
      <c r="K172" s="108" t="s">
        <v>138</v>
      </c>
      <c r="L172" s="108"/>
      <c r="M172" s="108"/>
      <c r="N172" s="108"/>
      <c r="O172" s="108"/>
      <c r="P172" s="108"/>
      <c r="Q172" s="108"/>
      <c r="R172" s="108"/>
      <c r="S172" s="108"/>
      <c r="T172" s="109"/>
      <c r="U172" s="108"/>
      <c r="V172" s="108"/>
      <c r="W172" s="108"/>
      <c r="X172" s="108"/>
      <c r="Y172" s="2"/>
      <c r="Z172" s="2"/>
      <c r="AA172" s="108" t="s">
        <v>139</v>
      </c>
      <c r="AB172" s="108"/>
      <c r="AC172" s="108"/>
      <c r="AD172" s="108"/>
      <c r="AE172" s="108"/>
      <c r="AF172" s="108"/>
      <c r="AG172" s="108"/>
      <c r="AH172" s="108"/>
      <c r="AI172" s="108"/>
      <c r="AJ172" s="109"/>
      <c r="AK172" s="108"/>
      <c r="AL172" s="108"/>
      <c r="AM172" s="108"/>
      <c r="AN172" s="108"/>
      <c r="AO172" s="2"/>
      <c r="AP172" s="2"/>
    </row>
    <row r="173" spans="11:42" ht="20.25" customHeight="1" x14ac:dyDescent="0.4">
      <c r="K173" s="108" t="s">
        <v>115</v>
      </c>
      <c r="L173" s="108"/>
      <c r="M173" s="108"/>
      <c r="N173" s="108"/>
      <c r="O173" s="108"/>
      <c r="P173" s="108"/>
      <c r="Q173" s="108"/>
      <c r="R173" s="108"/>
      <c r="S173" s="108"/>
      <c r="T173" s="109"/>
      <c r="U173" s="202"/>
      <c r="V173" s="202"/>
      <c r="W173" s="202"/>
      <c r="X173" s="202"/>
      <c r="Y173" s="2"/>
      <c r="Z173" s="2"/>
      <c r="AA173" s="108" t="s">
        <v>115</v>
      </c>
      <c r="AB173" s="108"/>
      <c r="AC173" s="108"/>
      <c r="AD173" s="108"/>
      <c r="AE173" s="108"/>
      <c r="AF173" s="108"/>
      <c r="AG173" s="108"/>
      <c r="AH173" s="108"/>
      <c r="AI173" s="108"/>
      <c r="AJ173" s="109"/>
      <c r="AK173" s="202"/>
      <c r="AL173" s="202"/>
      <c r="AM173" s="202"/>
      <c r="AN173" s="202"/>
      <c r="AO173" s="2"/>
      <c r="AP173" s="2"/>
    </row>
    <row r="174" spans="11:42" ht="20.25" customHeight="1" x14ac:dyDescent="0.4">
      <c r="K174" s="112" t="s">
        <v>127</v>
      </c>
      <c r="L174" s="112"/>
      <c r="M174" s="112"/>
      <c r="N174" s="112"/>
      <c r="O174" s="112"/>
      <c r="P174" s="108" t="s">
        <v>128</v>
      </c>
      <c r="Q174" s="112"/>
      <c r="R174" s="112"/>
      <c r="S174" s="112"/>
      <c r="T174" s="112"/>
      <c r="U174" s="203" t="s">
        <v>119</v>
      </c>
      <c r="V174" s="203"/>
      <c r="W174" s="203"/>
      <c r="X174" s="203"/>
      <c r="Y174" s="2"/>
      <c r="Z174" s="2"/>
      <c r="AA174" s="112" t="s">
        <v>127</v>
      </c>
      <c r="AB174" s="112"/>
      <c r="AC174" s="112"/>
      <c r="AD174" s="112"/>
      <c r="AE174" s="112"/>
      <c r="AF174" s="108" t="s">
        <v>128</v>
      </c>
      <c r="AG174" s="112"/>
      <c r="AH174" s="112"/>
      <c r="AI174" s="112"/>
      <c r="AJ174" s="112"/>
      <c r="AK174" s="203" t="s">
        <v>119</v>
      </c>
      <c r="AL174" s="203"/>
      <c r="AM174" s="203"/>
      <c r="AN174" s="203"/>
      <c r="AO174" s="2"/>
      <c r="AP174" s="2"/>
    </row>
    <row r="175" spans="11:42" ht="20.25" customHeight="1" x14ac:dyDescent="0.4">
      <c r="K175" s="204">
        <f>W165</f>
        <v>0</v>
      </c>
      <c r="L175" s="204"/>
      <c r="M175" s="204"/>
      <c r="N175" s="204"/>
      <c r="O175" s="196" t="s">
        <v>129</v>
      </c>
      <c r="P175" s="205">
        <f>U170</f>
        <v>0</v>
      </c>
      <c r="Q175" s="205"/>
      <c r="R175" s="205"/>
      <c r="S175" s="205"/>
      <c r="T175" s="196" t="s">
        <v>125</v>
      </c>
      <c r="U175" s="206">
        <f>ROUNDDOWN(K175+P175,1)</f>
        <v>0</v>
      </c>
      <c r="V175" s="206"/>
      <c r="W175" s="206"/>
      <c r="X175" s="206"/>
      <c r="Y175" s="120"/>
      <c r="Z175" s="120"/>
      <c r="AA175" s="207">
        <f>AM165</f>
        <v>0</v>
      </c>
      <c r="AB175" s="207"/>
      <c r="AC175" s="207"/>
      <c r="AD175" s="207"/>
      <c r="AE175" s="118" t="s">
        <v>129</v>
      </c>
      <c r="AF175" s="208">
        <f>AK170</f>
        <v>0</v>
      </c>
      <c r="AG175" s="208"/>
      <c r="AH175" s="208"/>
      <c r="AI175" s="208"/>
      <c r="AJ175" s="118" t="s">
        <v>125</v>
      </c>
      <c r="AK175" s="206">
        <f>ROUNDDOWN(AA175+AF175,1)</f>
        <v>0</v>
      </c>
      <c r="AL175" s="206"/>
      <c r="AM175" s="206"/>
      <c r="AN175" s="206"/>
      <c r="AO175" s="2"/>
      <c r="AP175" s="2"/>
    </row>
    <row r="176" spans="11:42" ht="20.25" customHeight="1" x14ac:dyDescent="0.4"/>
    <row r="197" spans="1:59" x14ac:dyDescent="0.4">
      <c r="AQ197" s="13"/>
      <c r="AR197" s="13"/>
      <c r="AS197" s="13"/>
      <c r="AT197" s="13"/>
      <c r="AU197" s="13"/>
      <c r="AV197" s="13"/>
      <c r="AW197" s="13"/>
      <c r="AX197" s="13"/>
      <c r="AY197" s="13"/>
      <c r="AZ197" s="10"/>
      <c r="BA197" s="10"/>
      <c r="BB197" s="10"/>
      <c r="BC197" s="10"/>
      <c r="BD197" s="10"/>
      <c r="BE197" s="10"/>
    </row>
    <row r="198" spans="1:59" x14ac:dyDescent="0.4">
      <c r="AQ198" s="13"/>
      <c r="AR198" s="13"/>
      <c r="AS198" s="13"/>
      <c r="AT198" s="13"/>
      <c r="AU198" s="13"/>
      <c r="AV198" s="13"/>
      <c r="AW198" s="13"/>
      <c r="AX198" s="13"/>
      <c r="AY198" s="13"/>
      <c r="AZ198" s="10"/>
      <c r="BA198" s="10"/>
      <c r="BB198" s="10"/>
      <c r="BC198" s="10"/>
      <c r="BD198" s="10"/>
      <c r="BE198" s="10"/>
    </row>
    <row r="203" spans="1:59" x14ac:dyDescent="0.4">
      <c r="A203" s="11"/>
      <c r="B203" s="11"/>
      <c r="C203" s="12"/>
      <c r="D203" s="12"/>
      <c r="E203" s="12"/>
      <c r="F203" s="12"/>
      <c r="G203" s="12"/>
      <c r="H203" s="12"/>
      <c r="I203" s="12"/>
      <c r="J203" s="12"/>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BF203" s="10"/>
      <c r="BG203" s="10"/>
    </row>
    <row r="204" spans="1:59" x14ac:dyDescent="0.4">
      <c r="A204" s="11"/>
      <c r="B204" s="11"/>
      <c r="C204" s="12"/>
      <c r="D204" s="12"/>
      <c r="E204" s="12"/>
      <c r="F204" s="12"/>
      <c r="G204" s="12"/>
      <c r="H204" s="12"/>
      <c r="I204" s="12"/>
      <c r="J204" s="12"/>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BF204" s="10"/>
      <c r="BG204" s="10"/>
    </row>
    <row r="205" spans="1:59" x14ac:dyDescent="0.4">
      <c r="A205" s="11"/>
      <c r="B205" s="11"/>
      <c r="C205" s="14"/>
      <c r="D205" s="14"/>
      <c r="E205" s="14"/>
      <c r="F205" s="14"/>
      <c r="G205" s="14"/>
      <c r="H205" s="14"/>
      <c r="I205" s="14"/>
      <c r="J205" s="14"/>
      <c r="K205" s="12"/>
      <c r="L205" s="12"/>
      <c r="M205" s="11"/>
      <c r="N205" s="11"/>
      <c r="O205" s="11"/>
      <c r="P205" s="11"/>
      <c r="Q205" s="11"/>
      <c r="R205" s="11"/>
    </row>
    <row r="206" spans="1:59" x14ac:dyDescent="0.4">
      <c r="A206" s="11"/>
      <c r="B206" s="11"/>
      <c r="C206" s="14"/>
      <c r="D206" s="14"/>
      <c r="E206" s="14"/>
      <c r="F206" s="14"/>
      <c r="G206" s="14"/>
      <c r="H206" s="14"/>
      <c r="I206" s="14"/>
      <c r="J206" s="14"/>
      <c r="K206" s="12"/>
      <c r="L206" s="12"/>
      <c r="M206" s="11"/>
      <c r="N206" s="11"/>
      <c r="O206" s="11"/>
      <c r="P206" s="11"/>
      <c r="Q206" s="11"/>
      <c r="R206" s="11"/>
    </row>
    <row r="207" spans="1:59" x14ac:dyDescent="0.4">
      <c r="C207" s="3"/>
      <c r="D207" s="3"/>
      <c r="E207" s="3"/>
      <c r="F207" s="3"/>
      <c r="G207" s="3"/>
      <c r="H207" s="3"/>
      <c r="I207" s="3"/>
      <c r="J207" s="3"/>
    </row>
    <row r="208" spans="1:59" x14ac:dyDescent="0.4">
      <c r="C208" s="3"/>
      <c r="D208" s="3"/>
      <c r="E208" s="3"/>
      <c r="F208" s="3"/>
      <c r="G208" s="3"/>
      <c r="H208" s="3"/>
      <c r="I208" s="3"/>
      <c r="J208" s="3"/>
    </row>
    <row r="209" spans="3:10" x14ac:dyDescent="0.4">
      <c r="C209" s="3"/>
      <c r="D209" s="3"/>
      <c r="E209" s="3"/>
      <c r="F209" s="3"/>
      <c r="G209" s="3"/>
      <c r="H209" s="3"/>
      <c r="I209" s="3"/>
      <c r="J209" s="3"/>
    </row>
    <row r="210" spans="3:10" x14ac:dyDescent="0.4">
      <c r="C210" s="3"/>
      <c r="D210" s="3"/>
      <c r="E210" s="3"/>
      <c r="F210" s="3"/>
      <c r="G210" s="3"/>
      <c r="H210" s="3"/>
      <c r="I210" s="3"/>
      <c r="J210" s="3"/>
    </row>
  </sheetData>
  <sheetProtection insertRows="0" deleteRows="0"/>
  <mergeCells count="883">
    <mergeCell ref="BF19:BJ19"/>
    <mergeCell ref="BF20:BJ20"/>
    <mergeCell ref="BF21:BJ21"/>
    <mergeCell ref="BF22:BJ22"/>
    <mergeCell ref="BF23:BJ23"/>
    <mergeCell ref="BF24:BJ24"/>
    <mergeCell ref="BF25:BJ25"/>
    <mergeCell ref="BF26:BJ26"/>
    <mergeCell ref="BF27:BJ27"/>
    <mergeCell ref="BF28:BJ28"/>
    <mergeCell ref="BF29:BJ29"/>
    <mergeCell ref="BF30:BJ30"/>
    <mergeCell ref="BF31:BJ31"/>
    <mergeCell ref="BF32:BJ32"/>
    <mergeCell ref="BF33:BJ33"/>
    <mergeCell ref="BF34:BJ34"/>
    <mergeCell ref="BF35:BJ35"/>
    <mergeCell ref="R167:S167"/>
    <mergeCell ref="AH167:AI167"/>
    <mergeCell ref="K170:N170"/>
    <mergeCell ref="P170:S170"/>
    <mergeCell ref="U170:X170"/>
    <mergeCell ref="AA170:AD170"/>
    <mergeCell ref="AF170:AI170"/>
    <mergeCell ref="AK170:AN170"/>
    <mergeCell ref="U173:X173"/>
    <mergeCell ref="AK173:AN173"/>
    <mergeCell ref="U174:X174"/>
    <mergeCell ref="AK174:AN174"/>
    <mergeCell ref="K175:N175"/>
    <mergeCell ref="P175:S175"/>
    <mergeCell ref="U175:X175"/>
    <mergeCell ref="AA175:AD175"/>
    <mergeCell ref="AF175:AI175"/>
    <mergeCell ref="AK175:AN175"/>
    <mergeCell ref="K164:L164"/>
    <mergeCell ref="M164:N164"/>
    <mergeCell ref="O164:P164"/>
    <mergeCell ref="R164:S164"/>
    <mergeCell ref="T164:U164"/>
    <mergeCell ref="W164:X164"/>
    <mergeCell ref="AA164:AB164"/>
    <mergeCell ref="AC164:AD164"/>
    <mergeCell ref="AE164:AF164"/>
    <mergeCell ref="AH164:AI164"/>
    <mergeCell ref="AJ164:AK164"/>
    <mergeCell ref="AM164:AN164"/>
    <mergeCell ref="K165:L165"/>
    <mergeCell ref="M165:N165"/>
    <mergeCell ref="O165:P165"/>
    <mergeCell ref="R165:S165"/>
    <mergeCell ref="T165:U165"/>
    <mergeCell ref="W165:X165"/>
    <mergeCell ref="AA165:AB165"/>
    <mergeCell ref="AC165:AD165"/>
    <mergeCell ref="AE165:AF165"/>
    <mergeCell ref="AH165:AI165"/>
    <mergeCell ref="AJ165:AK165"/>
    <mergeCell ref="AM165:AN165"/>
    <mergeCell ref="AM161:AN161"/>
    <mergeCell ref="K162:L162"/>
    <mergeCell ref="M162:N162"/>
    <mergeCell ref="O162:P162"/>
    <mergeCell ref="R162:S162"/>
    <mergeCell ref="T162:U162"/>
    <mergeCell ref="W162:X162"/>
    <mergeCell ref="AA162:AB162"/>
    <mergeCell ref="AC162:AD162"/>
    <mergeCell ref="AE162:AF162"/>
    <mergeCell ref="AH162:AI162"/>
    <mergeCell ref="AJ162:AK162"/>
    <mergeCell ref="AM162:AN162"/>
    <mergeCell ref="K163:L163"/>
    <mergeCell ref="M163:N163"/>
    <mergeCell ref="O163:P163"/>
    <mergeCell ref="R163:S163"/>
    <mergeCell ref="T163:U163"/>
    <mergeCell ref="W163:X163"/>
    <mergeCell ref="AA163:AB163"/>
    <mergeCell ref="AC163:AD163"/>
    <mergeCell ref="AE163:AF163"/>
    <mergeCell ref="AH163:AI163"/>
    <mergeCell ref="AJ163:AK163"/>
    <mergeCell ref="AM163:AN163"/>
    <mergeCell ref="K159:L160"/>
    <mergeCell ref="M159:P159"/>
    <mergeCell ref="R159:U159"/>
    <mergeCell ref="AA159:AB160"/>
    <mergeCell ref="AC159:AF159"/>
    <mergeCell ref="AH159:AK159"/>
    <mergeCell ref="M160:N160"/>
    <mergeCell ref="O160:P160"/>
    <mergeCell ref="R160:S160"/>
    <mergeCell ref="T160:U160"/>
    <mergeCell ref="AC160:AD160"/>
    <mergeCell ref="AE160:AF160"/>
    <mergeCell ref="AH160:AI160"/>
    <mergeCell ref="AJ160:AK160"/>
    <mergeCell ref="K161:L161"/>
    <mergeCell ref="M161:N161"/>
    <mergeCell ref="O161:P161"/>
    <mergeCell ref="R161:S161"/>
    <mergeCell ref="T161:U161"/>
    <mergeCell ref="W161:X161"/>
    <mergeCell ref="AA161:AB161"/>
    <mergeCell ref="AC161:AD161"/>
    <mergeCell ref="AE161:AF161"/>
    <mergeCell ref="AH161:AI161"/>
    <mergeCell ref="AJ161:AK161"/>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BF17:BJ17"/>
    <mergeCell ref="BF18:BJ18"/>
    <mergeCell ref="O21:S22"/>
    <mergeCell ref="BB21:BC21"/>
    <mergeCell ref="BD21:BE21"/>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B20:BC20"/>
    <mergeCell ref="BD20:BE20"/>
    <mergeCell ref="B19:B20"/>
    <mergeCell ref="C19:D20"/>
    <mergeCell ref="I19:J20"/>
    <mergeCell ref="K19:N20"/>
    <mergeCell ref="O17:S18"/>
    <mergeCell ref="BB17:BC17"/>
    <mergeCell ref="BD17:BE17"/>
    <mergeCell ref="BB18:BC18"/>
    <mergeCell ref="BD18:BE18"/>
    <mergeCell ref="B17:B18"/>
    <mergeCell ref="C17:D18"/>
    <mergeCell ref="O25:S26"/>
    <mergeCell ref="BB25:BC25"/>
    <mergeCell ref="BD25:BE25"/>
    <mergeCell ref="BB26:BC26"/>
    <mergeCell ref="BD26:BE26"/>
    <mergeCell ref="B25:B26"/>
    <mergeCell ref="C25:D26"/>
    <mergeCell ref="I25:J26"/>
    <mergeCell ref="K25:N26"/>
    <mergeCell ref="O23:S24"/>
    <mergeCell ref="BB23:BC23"/>
    <mergeCell ref="BD23:BE23"/>
    <mergeCell ref="BB24:BC24"/>
    <mergeCell ref="BD24:BE24"/>
    <mergeCell ref="B23:B24"/>
    <mergeCell ref="C23:D24"/>
    <mergeCell ref="I23:J24"/>
    <mergeCell ref="K23:N24"/>
    <mergeCell ref="O29:S30"/>
    <mergeCell ref="BB29:BC29"/>
    <mergeCell ref="BD29:BE29"/>
    <mergeCell ref="BB30:BC30"/>
    <mergeCell ref="BD30:BE30"/>
    <mergeCell ref="B29:B30"/>
    <mergeCell ref="C29:D30"/>
    <mergeCell ref="I29:J30"/>
    <mergeCell ref="K29:N30"/>
    <mergeCell ref="O27:S28"/>
    <mergeCell ref="BB27:BC27"/>
    <mergeCell ref="BD27:BE27"/>
    <mergeCell ref="BB28:BC28"/>
    <mergeCell ref="BD28:BE28"/>
    <mergeCell ref="B27:B28"/>
    <mergeCell ref="C27:D28"/>
    <mergeCell ref="I27:J28"/>
    <mergeCell ref="K27:N28"/>
    <mergeCell ref="O33:S34"/>
    <mergeCell ref="BB33:BC33"/>
    <mergeCell ref="BD33:BE33"/>
    <mergeCell ref="BB34:BC34"/>
    <mergeCell ref="BD34:BE34"/>
    <mergeCell ref="B33:B34"/>
    <mergeCell ref="C33:D34"/>
    <mergeCell ref="I33:J34"/>
    <mergeCell ref="K33:N34"/>
    <mergeCell ref="O31:S32"/>
    <mergeCell ref="BB31:BC31"/>
    <mergeCell ref="BD31:BE31"/>
    <mergeCell ref="BB32:BC32"/>
    <mergeCell ref="BD32:BE32"/>
    <mergeCell ref="B31:B32"/>
    <mergeCell ref="C31:D32"/>
    <mergeCell ref="I31:J32"/>
    <mergeCell ref="K31:N32"/>
    <mergeCell ref="O37:S38"/>
    <mergeCell ref="BB37:BC37"/>
    <mergeCell ref="BD37:BE37"/>
    <mergeCell ref="BB38:BC38"/>
    <mergeCell ref="BD38:BE38"/>
    <mergeCell ref="B37:B38"/>
    <mergeCell ref="C37:D38"/>
    <mergeCell ref="I37:J38"/>
    <mergeCell ref="K37:N38"/>
    <mergeCell ref="O35:S36"/>
    <mergeCell ref="BB35:BC35"/>
    <mergeCell ref="BD35:BE35"/>
    <mergeCell ref="BB36:BC36"/>
    <mergeCell ref="BD36:BE36"/>
    <mergeCell ref="B35:B36"/>
    <mergeCell ref="C35:D36"/>
    <mergeCell ref="I35:J36"/>
    <mergeCell ref="K35:N36"/>
    <mergeCell ref="BF36:BJ36"/>
    <mergeCell ref="BF37:BJ37"/>
    <mergeCell ref="BF38:BJ38"/>
    <mergeCell ref="O41:S42"/>
    <mergeCell ref="BB41:BC41"/>
    <mergeCell ref="BD41:BE41"/>
    <mergeCell ref="BB42:BC42"/>
    <mergeCell ref="BD42:BE42"/>
    <mergeCell ref="B41:B42"/>
    <mergeCell ref="C41:D42"/>
    <mergeCell ref="I41:J42"/>
    <mergeCell ref="K41:N42"/>
    <mergeCell ref="O39:S40"/>
    <mergeCell ref="BB39:BC39"/>
    <mergeCell ref="BD39:BE39"/>
    <mergeCell ref="BB40:BC40"/>
    <mergeCell ref="BD40:BE40"/>
    <mergeCell ref="B39:B40"/>
    <mergeCell ref="C39:D40"/>
    <mergeCell ref="I39:J40"/>
    <mergeCell ref="K39:N40"/>
    <mergeCell ref="BF39:BJ39"/>
    <mergeCell ref="BF40:BJ40"/>
    <mergeCell ref="BF41:BJ41"/>
    <mergeCell ref="BF42:BJ42"/>
    <mergeCell ref="O45:S46"/>
    <mergeCell ref="BB45:BC45"/>
    <mergeCell ref="BD45:BE45"/>
    <mergeCell ref="BB46:BC46"/>
    <mergeCell ref="BD46:BE46"/>
    <mergeCell ref="B45:B46"/>
    <mergeCell ref="C45:D46"/>
    <mergeCell ref="I45:J46"/>
    <mergeCell ref="K45:N46"/>
    <mergeCell ref="O43:S44"/>
    <mergeCell ref="BB43:BC43"/>
    <mergeCell ref="BD43:BE43"/>
    <mergeCell ref="BB44:BC44"/>
    <mergeCell ref="BD44:BE44"/>
    <mergeCell ref="B43:B44"/>
    <mergeCell ref="C43:D44"/>
    <mergeCell ref="I43:J44"/>
    <mergeCell ref="K43:N44"/>
    <mergeCell ref="BF43:BJ43"/>
    <mergeCell ref="BF44:BJ44"/>
    <mergeCell ref="BF45:BJ45"/>
    <mergeCell ref="BF46:BJ46"/>
    <mergeCell ref="O49:S50"/>
    <mergeCell ref="BB49:BC49"/>
    <mergeCell ref="BD49:BE49"/>
    <mergeCell ref="BB50:BC50"/>
    <mergeCell ref="BD50:BE50"/>
    <mergeCell ref="B49:B50"/>
    <mergeCell ref="C49:D50"/>
    <mergeCell ref="I49:J50"/>
    <mergeCell ref="K49:N50"/>
    <mergeCell ref="O47:S48"/>
    <mergeCell ref="BB47:BC47"/>
    <mergeCell ref="BD47:BE47"/>
    <mergeCell ref="BB48:BC48"/>
    <mergeCell ref="BD48:BE48"/>
    <mergeCell ref="B47:B48"/>
    <mergeCell ref="C47:D48"/>
    <mergeCell ref="I47:J48"/>
    <mergeCell ref="K47:N48"/>
    <mergeCell ref="BF47:BJ47"/>
    <mergeCell ref="BF48:BJ48"/>
    <mergeCell ref="BF49:BJ49"/>
    <mergeCell ref="BF50:BJ50"/>
    <mergeCell ref="O53:S54"/>
    <mergeCell ref="BB53:BC53"/>
    <mergeCell ref="BD53:BE53"/>
    <mergeCell ref="BB54:BC54"/>
    <mergeCell ref="BD54:BE54"/>
    <mergeCell ref="B53:B54"/>
    <mergeCell ref="C53:D54"/>
    <mergeCell ref="I53:J54"/>
    <mergeCell ref="K53:N54"/>
    <mergeCell ref="O51:S52"/>
    <mergeCell ref="BB51:BC51"/>
    <mergeCell ref="BD51:BE51"/>
    <mergeCell ref="BB52:BC52"/>
    <mergeCell ref="BD52:BE52"/>
    <mergeCell ref="B51:B52"/>
    <mergeCell ref="C51:D52"/>
    <mergeCell ref="I51:J52"/>
    <mergeCell ref="K51:N52"/>
    <mergeCell ref="BF51:BJ51"/>
    <mergeCell ref="BF52:BJ52"/>
    <mergeCell ref="BF53:BJ53"/>
    <mergeCell ref="BF54:BJ54"/>
    <mergeCell ref="O57:S58"/>
    <mergeCell ref="BB57:BC57"/>
    <mergeCell ref="BD57:BE57"/>
    <mergeCell ref="BB58:BC58"/>
    <mergeCell ref="BD58:BE58"/>
    <mergeCell ref="B57:B58"/>
    <mergeCell ref="C57:D58"/>
    <mergeCell ref="I57:J58"/>
    <mergeCell ref="K57:N58"/>
    <mergeCell ref="O55:S56"/>
    <mergeCell ref="BB55:BC55"/>
    <mergeCell ref="BD55:BE55"/>
    <mergeCell ref="BB56:BC56"/>
    <mergeCell ref="BD56:BE56"/>
    <mergeCell ref="B55:B56"/>
    <mergeCell ref="C55:D56"/>
    <mergeCell ref="I55:J56"/>
    <mergeCell ref="K55:N56"/>
    <mergeCell ref="BF55:BJ55"/>
    <mergeCell ref="BF56:BJ56"/>
    <mergeCell ref="BF57:BJ57"/>
    <mergeCell ref="BF58:BJ58"/>
    <mergeCell ref="O61:S62"/>
    <mergeCell ref="BB61:BC61"/>
    <mergeCell ref="BD61:BE61"/>
    <mergeCell ref="BB62:BC62"/>
    <mergeCell ref="BD62:BE62"/>
    <mergeCell ref="B61:B62"/>
    <mergeCell ref="C61:D62"/>
    <mergeCell ref="I61:J62"/>
    <mergeCell ref="K61:N62"/>
    <mergeCell ref="O59:S60"/>
    <mergeCell ref="BB59:BC59"/>
    <mergeCell ref="BD59:BE59"/>
    <mergeCell ref="BB60:BC60"/>
    <mergeCell ref="BD60:BE60"/>
    <mergeCell ref="B59:B60"/>
    <mergeCell ref="C59:D60"/>
    <mergeCell ref="I59:J60"/>
    <mergeCell ref="K59:N60"/>
    <mergeCell ref="BF59:BJ59"/>
    <mergeCell ref="BF60:BJ60"/>
    <mergeCell ref="BF61:BJ61"/>
    <mergeCell ref="BF62:BJ62"/>
    <mergeCell ref="O65:S66"/>
    <mergeCell ref="BB65:BC65"/>
    <mergeCell ref="BD65:BE65"/>
    <mergeCell ref="BB66:BC66"/>
    <mergeCell ref="BD66:BE66"/>
    <mergeCell ref="B65:B66"/>
    <mergeCell ref="C65:D66"/>
    <mergeCell ref="I65:J66"/>
    <mergeCell ref="K65:N66"/>
    <mergeCell ref="O63:S64"/>
    <mergeCell ref="BB63:BC63"/>
    <mergeCell ref="BD63:BE63"/>
    <mergeCell ref="BB64:BC64"/>
    <mergeCell ref="BD64:BE64"/>
    <mergeCell ref="B63:B64"/>
    <mergeCell ref="C63:D64"/>
    <mergeCell ref="I63:J64"/>
    <mergeCell ref="K63:N64"/>
    <mergeCell ref="BF63:BJ63"/>
    <mergeCell ref="BF64:BJ64"/>
    <mergeCell ref="BF65:BJ65"/>
    <mergeCell ref="BF66:BJ66"/>
    <mergeCell ref="O69:S70"/>
    <mergeCell ref="BB69:BC69"/>
    <mergeCell ref="BD69:BE69"/>
    <mergeCell ref="BB70:BC70"/>
    <mergeCell ref="BD70:BE70"/>
    <mergeCell ref="B69:B70"/>
    <mergeCell ref="C69:D70"/>
    <mergeCell ref="I69:J70"/>
    <mergeCell ref="K69:N70"/>
    <mergeCell ref="O67:S68"/>
    <mergeCell ref="BB67:BC67"/>
    <mergeCell ref="BD67:BE67"/>
    <mergeCell ref="BB68:BC68"/>
    <mergeCell ref="BD68:BE68"/>
    <mergeCell ref="B67:B68"/>
    <mergeCell ref="C67:D68"/>
    <mergeCell ref="I67:J68"/>
    <mergeCell ref="K67:N68"/>
    <mergeCell ref="BF67:BJ67"/>
    <mergeCell ref="BF68:BJ68"/>
    <mergeCell ref="BF69:BJ69"/>
    <mergeCell ref="BF70:BJ70"/>
    <mergeCell ref="O73:S74"/>
    <mergeCell ref="BB73:BC73"/>
    <mergeCell ref="BD73:BE73"/>
    <mergeCell ref="BB74:BC74"/>
    <mergeCell ref="BD74:BE74"/>
    <mergeCell ref="B73:B74"/>
    <mergeCell ref="C73:D74"/>
    <mergeCell ref="I73:J74"/>
    <mergeCell ref="K73:N74"/>
    <mergeCell ref="O71:S72"/>
    <mergeCell ref="BB71:BC71"/>
    <mergeCell ref="BD71:BE71"/>
    <mergeCell ref="BB72:BC72"/>
    <mergeCell ref="BD72:BE72"/>
    <mergeCell ref="B71:B72"/>
    <mergeCell ref="C71:D72"/>
    <mergeCell ref="I71:J72"/>
    <mergeCell ref="K71:N72"/>
    <mergeCell ref="BF71:BJ71"/>
    <mergeCell ref="BF72:BJ72"/>
    <mergeCell ref="BF73:BJ73"/>
    <mergeCell ref="BF74:BJ74"/>
    <mergeCell ref="O77:S78"/>
    <mergeCell ref="BB77:BC77"/>
    <mergeCell ref="BD77:BE77"/>
    <mergeCell ref="BB78:BC78"/>
    <mergeCell ref="BD78:BE78"/>
    <mergeCell ref="B77:B78"/>
    <mergeCell ref="C77:D78"/>
    <mergeCell ref="I77:J78"/>
    <mergeCell ref="K77:N78"/>
    <mergeCell ref="O75:S76"/>
    <mergeCell ref="BB75:BC75"/>
    <mergeCell ref="BD75:BE75"/>
    <mergeCell ref="BB76:BC76"/>
    <mergeCell ref="BD76:BE76"/>
    <mergeCell ref="B75:B76"/>
    <mergeCell ref="C75:D76"/>
    <mergeCell ref="I75:J76"/>
    <mergeCell ref="K75:N76"/>
    <mergeCell ref="BF75:BJ75"/>
    <mergeCell ref="BF76:BJ76"/>
    <mergeCell ref="BF77:BJ77"/>
    <mergeCell ref="BF78:BJ78"/>
    <mergeCell ref="O81:S82"/>
    <mergeCell ref="BB81:BC81"/>
    <mergeCell ref="BD81:BE81"/>
    <mergeCell ref="BB82:BC82"/>
    <mergeCell ref="BD82:BE82"/>
    <mergeCell ref="B81:B82"/>
    <mergeCell ref="C81:D82"/>
    <mergeCell ref="I81:J82"/>
    <mergeCell ref="K81:N82"/>
    <mergeCell ref="O79:S80"/>
    <mergeCell ref="BB79:BC79"/>
    <mergeCell ref="BD79:BE79"/>
    <mergeCell ref="BB80:BC80"/>
    <mergeCell ref="BD80:BE80"/>
    <mergeCell ref="B79:B80"/>
    <mergeCell ref="C79:D80"/>
    <mergeCell ref="I79:J80"/>
    <mergeCell ref="K79:N80"/>
    <mergeCell ref="BF79:BJ79"/>
    <mergeCell ref="BF80:BJ80"/>
    <mergeCell ref="BF81:BJ81"/>
    <mergeCell ref="BF82:BJ82"/>
    <mergeCell ref="O85:S86"/>
    <mergeCell ref="BB85:BC85"/>
    <mergeCell ref="BD85:BE85"/>
    <mergeCell ref="BB86:BC86"/>
    <mergeCell ref="BD86:BE86"/>
    <mergeCell ref="B85:B86"/>
    <mergeCell ref="C85:D86"/>
    <mergeCell ref="I85:J86"/>
    <mergeCell ref="K85:N86"/>
    <mergeCell ref="O83:S84"/>
    <mergeCell ref="BB83:BC83"/>
    <mergeCell ref="BD83:BE83"/>
    <mergeCell ref="BB84:BC84"/>
    <mergeCell ref="BD84:BE84"/>
    <mergeCell ref="B83:B84"/>
    <mergeCell ref="C83:D84"/>
    <mergeCell ref="I83:J84"/>
    <mergeCell ref="K83:N84"/>
    <mergeCell ref="BF83:BJ83"/>
    <mergeCell ref="BF84:BJ84"/>
    <mergeCell ref="BF85:BJ85"/>
    <mergeCell ref="BF86:BJ86"/>
    <mergeCell ref="O89:S90"/>
    <mergeCell ref="BB89:BC89"/>
    <mergeCell ref="BD89:BE89"/>
    <mergeCell ref="BB90:BC90"/>
    <mergeCell ref="BD90:BE90"/>
    <mergeCell ref="B89:B90"/>
    <mergeCell ref="C89:D90"/>
    <mergeCell ref="I89:J90"/>
    <mergeCell ref="K89:N90"/>
    <mergeCell ref="O87:S88"/>
    <mergeCell ref="BB87:BC87"/>
    <mergeCell ref="BD87:BE87"/>
    <mergeCell ref="BB88:BC88"/>
    <mergeCell ref="BD88:BE88"/>
    <mergeCell ref="B87:B88"/>
    <mergeCell ref="C87:D88"/>
    <mergeCell ref="I87:J88"/>
    <mergeCell ref="K87:N88"/>
    <mergeCell ref="BF87:BJ87"/>
    <mergeCell ref="BF88:BJ88"/>
    <mergeCell ref="BF89:BJ89"/>
    <mergeCell ref="BF90:BJ90"/>
    <mergeCell ref="O93:S94"/>
    <mergeCell ref="BB93:BC93"/>
    <mergeCell ref="BD93:BE93"/>
    <mergeCell ref="BB94:BC94"/>
    <mergeCell ref="BD94:BE94"/>
    <mergeCell ref="B93:B94"/>
    <mergeCell ref="C93:D94"/>
    <mergeCell ref="I93:J94"/>
    <mergeCell ref="K93:N94"/>
    <mergeCell ref="O91:S92"/>
    <mergeCell ref="BB91:BC91"/>
    <mergeCell ref="BD91:BE91"/>
    <mergeCell ref="BB92:BC92"/>
    <mergeCell ref="BD92:BE92"/>
    <mergeCell ref="B91:B92"/>
    <mergeCell ref="C91:D92"/>
    <mergeCell ref="I91:J92"/>
    <mergeCell ref="K91:N92"/>
    <mergeCell ref="BF91:BJ91"/>
    <mergeCell ref="BF92:BJ92"/>
    <mergeCell ref="BF93:BJ93"/>
    <mergeCell ref="BF94:BJ94"/>
    <mergeCell ref="O97:S98"/>
    <mergeCell ref="BB97:BC97"/>
    <mergeCell ref="BD97:BE97"/>
    <mergeCell ref="BB98:BC98"/>
    <mergeCell ref="BD98:BE98"/>
    <mergeCell ref="B97:B98"/>
    <mergeCell ref="C97:D98"/>
    <mergeCell ref="I97:J98"/>
    <mergeCell ref="K97:N98"/>
    <mergeCell ref="O95:S96"/>
    <mergeCell ref="BB95:BC95"/>
    <mergeCell ref="BD95:BE95"/>
    <mergeCell ref="BB96:BC96"/>
    <mergeCell ref="BD96:BE96"/>
    <mergeCell ref="B95:B96"/>
    <mergeCell ref="C95:D96"/>
    <mergeCell ref="I95:J96"/>
    <mergeCell ref="K95:N96"/>
    <mergeCell ref="BF95:BJ95"/>
    <mergeCell ref="BF96:BJ96"/>
    <mergeCell ref="BF97:BJ97"/>
    <mergeCell ref="BF98:BJ98"/>
    <mergeCell ref="O101:S102"/>
    <mergeCell ref="BB101:BC101"/>
    <mergeCell ref="BD101:BE101"/>
    <mergeCell ref="BB102:BC102"/>
    <mergeCell ref="BD102:BE102"/>
    <mergeCell ref="B101:B102"/>
    <mergeCell ref="C101:D102"/>
    <mergeCell ref="I101:J102"/>
    <mergeCell ref="K101:N102"/>
    <mergeCell ref="O99:S100"/>
    <mergeCell ref="BB99:BC99"/>
    <mergeCell ref="BD99:BE99"/>
    <mergeCell ref="BB100:BC100"/>
    <mergeCell ref="BD100:BE100"/>
    <mergeCell ref="B99:B100"/>
    <mergeCell ref="C99:D100"/>
    <mergeCell ref="I99:J100"/>
    <mergeCell ref="K99:N100"/>
    <mergeCell ref="BF99:BJ99"/>
    <mergeCell ref="BF100:BJ100"/>
    <mergeCell ref="BF101:BJ101"/>
    <mergeCell ref="BF102:BJ102"/>
    <mergeCell ref="O105:S106"/>
    <mergeCell ref="BB105:BC105"/>
    <mergeCell ref="BD105:BE105"/>
    <mergeCell ref="BB106:BC106"/>
    <mergeCell ref="BD106:BE106"/>
    <mergeCell ref="B105:B106"/>
    <mergeCell ref="C105:D106"/>
    <mergeCell ref="I105:J106"/>
    <mergeCell ref="K105:N106"/>
    <mergeCell ref="O103:S104"/>
    <mergeCell ref="BB103:BC103"/>
    <mergeCell ref="BD103:BE103"/>
    <mergeCell ref="BB104:BC104"/>
    <mergeCell ref="BD104:BE104"/>
    <mergeCell ref="B103:B104"/>
    <mergeCell ref="C103:D104"/>
    <mergeCell ref="I103:J104"/>
    <mergeCell ref="K103:N104"/>
    <mergeCell ref="BF103:BJ103"/>
    <mergeCell ref="BF104:BJ104"/>
    <mergeCell ref="BF105:BJ105"/>
    <mergeCell ref="BF106:BJ106"/>
    <mergeCell ref="O109:S110"/>
    <mergeCell ref="BB109:BC109"/>
    <mergeCell ref="BD109:BE109"/>
    <mergeCell ref="BB110:BC110"/>
    <mergeCell ref="BD110:BE110"/>
    <mergeCell ref="B109:B110"/>
    <mergeCell ref="C109:D110"/>
    <mergeCell ref="I109:J110"/>
    <mergeCell ref="K109:N110"/>
    <mergeCell ref="O107:S108"/>
    <mergeCell ref="BB107:BC107"/>
    <mergeCell ref="BD107:BE107"/>
    <mergeCell ref="BB108:BC108"/>
    <mergeCell ref="BD108:BE108"/>
    <mergeCell ref="B107:B108"/>
    <mergeCell ref="C107:D108"/>
    <mergeCell ref="I107:J108"/>
    <mergeCell ref="K107:N108"/>
    <mergeCell ref="BF107:BJ107"/>
    <mergeCell ref="BF108:BJ108"/>
    <mergeCell ref="BF109:BJ109"/>
    <mergeCell ref="BF110:BJ110"/>
    <mergeCell ref="O113:S114"/>
    <mergeCell ref="BB113:BC113"/>
    <mergeCell ref="BD113:BE113"/>
    <mergeCell ref="BB114:BC114"/>
    <mergeCell ref="BD114:BE114"/>
    <mergeCell ref="B113:B114"/>
    <mergeCell ref="C113:D114"/>
    <mergeCell ref="I113:J114"/>
    <mergeCell ref="K113:N114"/>
    <mergeCell ref="O111:S112"/>
    <mergeCell ref="BB111:BC111"/>
    <mergeCell ref="BD111:BE111"/>
    <mergeCell ref="BB112:BC112"/>
    <mergeCell ref="BD112:BE112"/>
    <mergeCell ref="B111:B112"/>
    <mergeCell ref="C111:D112"/>
    <mergeCell ref="I111:J112"/>
    <mergeCell ref="K111:N112"/>
    <mergeCell ref="BF111:BJ111"/>
    <mergeCell ref="BF112:BJ112"/>
    <mergeCell ref="BF113:BJ113"/>
    <mergeCell ref="BF114:BJ114"/>
    <mergeCell ref="O117:S118"/>
    <mergeCell ref="BB117:BC117"/>
    <mergeCell ref="BD117:BE117"/>
    <mergeCell ref="BB118:BC118"/>
    <mergeCell ref="BD118:BE118"/>
    <mergeCell ref="B117:B118"/>
    <mergeCell ref="C117:D118"/>
    <mergeCell ref="I117:J118"/>
    <mergeCell ref="K117:N118"/>
    <mergeCell ref="O115:S116"/>
    <mergeCell ref="BB115:BC115"/>
    <mergeCell ref="BD115:BE115"/>
    <mergeCell ref="BB116:BC116"/>
    <mergeCell ref="BD116:BE116"/>
    <mergeCell ref="B115:B116"/>
    <mergeCell ref="C115:D116"/>
    <mergeCell ref="I115:J116"/>
    <mergeCell ref="K115:N116"/>
    <mergeCell ref="BF115:BJ115"/>
    <mergeCell ref="BF116:BJ116"/>
    <mergeCell ref="BF117:BJ117"/>
    <mergeCell ref="BF118:BJ118"/>
    <mergeCell ref="O121:S122"/>
    <mergeCell ref="BB121:BC121"/>
    <mergeCell ref="BD121:BE121"/>
    <mergeCell ref="BB122:BC122"/>
    <mergeCell ref="BD122:BE122"/>
    <mergeCell ref="B121:B122"/>
    <mergeCell ref="C121:D122"/>
    <mergeCell ref="I121:J122"/>
    <mergeCell ref="K121:N122"/>
    <mergeCell ref="O119:S120"/>
    <mergeCell ref="BB119:BC119"/>
    <mergeCell ref="BD119:BE119"/>
    <mergeCell ref="BB120:BC120"/>
    <mergeCell ref="BD120:BE120"/>
    <mergeCell ref="B119:B120"/>
    <mergeCell ref="C119:D120"/>
    <mergeCell ref="I119:J120"/>
    <mergeCell ref="K119:N120"/>
    <mergeCell ref="BF119:BJ119"/>
    <mergeCell ref="BF120:BJ120"/>
    <mergeCell ref="BF121:BJ121"/>
    <mergeCell ref="BF122:BJ122"/>
    <mergeCell ref="O125:S126"/>
    <mergeCell ref="BB125:BC125"/>
    <mergeCell ref="BD125:BE125"/>
    <mergeCell ref="BB126:BC126"/>
    <mergeCell ref="BD126:BE126"/>
    <mergeCell ref="B125:B126"/>
    <mergeCell ref="C125:D126"/>
    <mergeCell ref="I125:J126"/>
    <mergeCell ref="K125:N126"/>
    <mergeCell ref="O123:S124"/>
    <mergeCell ref="BB123:BC123"/>
    <mergeCell ref="BD123:BE123"/>
    <mergeCell ref="BB124:BC124"/>
    <mergeCell ref="BD124:BE124"/>
    <mergeCell ref="B123:B124"/>
    <mergeCell ref="C123:D124"/>
    <mergeCell ref="I123:J124"/>
    <mergeCell ref="K123:N124"/>
    <mergeCell ref="BF123:BJ123"/>
    <mergeCell ref="BF124:BJ124"/>
    <mergeCell ref="BF125:BJ125"/>
    <mergeCell ref="BF126:BJ126"/>
    <mergeCell ref="O129:S130"/>
    <mergeCell ref="BB129:BC129"/>
    <mergeCell ref="BD129:BE129"/>
    <mergeCell ref="BB130:BC130"/>
    <mergeCell ref="BD130:BE130"/>
    <mergeCell ref="B129:B130"/>
    <mergeCell ref="C129:D130"/>
    <mergeCell ref="I129:J130"/>
    <mergeCell ref="K129:N130"/>
    <mergeCell ref="O127:S128"/>
    <mergeCell ref="BB127:BC127"/>
    <mergeCell ref="BD127:BE127"/>
    <mergeCell ref="BB128:BC128"/>
    <mergeCell ref="BD128:BE128"/>
    <mergeCell ref="B127:B128"/>
    <mergeCell ref="C127:D128"/>
    <mergeCell ref="I127:J128"/>
    <mergeCell ref="K127:N128"/>
    <mergeCell ref="BF127:BJ127"/>
    <mergeCell ref="BF128:BJ128"/>
    <mergeCell ref="BF129:BJ129"/>
    <mergeCell ref="BF130:BJ130"/>
    <mergeCell ref="O133:S134"/>
    <mergeCell ref="BB133:BC133"/>
    <mergeCell ref="BD133:BE133"/>
    <mergeCell ref="BB134:BC134"/>
    <mergeCell ref="BD134:BE134"/>
    <mergeCell ref="B133:B134"/>
    <mergeCell ref="C133:D134"/>
    <mergeCell ref="I133:J134"/>
    <mergeCell ref="K133:N134"/>
    <mergeCell ref="O131:S132"/>
    <mergeCell ref="BB131:BC131"/>
    <mergeCell ref="BD131:BE131"/>
    <mergeCell ref="BB132:BC132"/>
    <mergeCell ref="BD132:BE132"/>
    <mergeCell ref="B131:B132"/>
    <mergeCell ref="C131:D132"/>
    <mergeCell ref="I131:J132"/>
    <mergeCell ref="K131:N132"/>
    <mergeCell ref="BF131:BJ131"/>
    <mergeCell ref="BF132:BJ132"/>
    <mergeCell ref="BF133:BJ133"/>
    <mergeCell ref="BF134:BJ134"/>
    <mergeCell ref="O135:S136"/>
    <mergeCell ref="BB135:BC135"/>
    <mergeCell ref="BD135:BE135"/>
    <mergeCell ref="BB136:BC136"/>
    <mergeCell ref="BD136:BE136"/>
    <mergeCell ref="B135:B136"/>
    <mergeCell ref="C135:D136"/>
    <mergeCell ref="I135:J136"/>
    <mergeCell ref="K135:N136"/>
    <mergeCell ref="BF135:BJ135"/>
    <mergeCell ref="BF136:BJ136"/>
    <mergeCell ref="AH141:AI141"/>
    <mergeCell ref="AJ141:AK141"/>
    <mergeCell ref="T141:U141"/>
    <mergeCell ref="AC141:AD141"/>
    <mergeCell ref="AE141:AF141"/>
    <mergeCell ref="BF139:BI139"/>
    <mergeCell ref="M146:N146"/>
    <mergeCell ref="O146:P146"/>
    <mergeCell ref="R146:S146"/>
    <mergeCell ref="K144:L144"/>
    <mergeCell ref="M144:N144"/>
    <mergeCell ref="O144:P144"/>
    <mergeCell ref="R144:S144"/>
    <mergeCell ref="T144:U144"/>
    <mergeCell ref="W144:X144"/>
    <mergeCell ref="AA144:AB144"/>
    <mergeCell ref="AQ144:AR144"/>
    <mergeCell ref="AS144:AV144"/>
    <mergeCell ref="K140:L141"/>
    <mergeCell ref="M140:P140"/>
    <mergeCell ref="R140:U140"/>
    <mergeCell ref="AA140:AB141"/>
    <mergeCell ref="AC140:AF140"/>
    <mergeCell ref="AH140:AK140"/>
    <mergeCell ref="AC146:AD146"/>
    <mergeCell ref="AE146:AF146"/>
    <mergeCell ref="M143:N143"/>
    <mergeCell ref="O143:P143"/>
    <mergeCell ref="R143:S143"/>
    <mergeCell ref="T143:U143"/>
    <mergeCell ref="W143:X143"/>
    <mergeCell ref="AA143:AB143"/>
    <mergeCell ref="AC143:AD143"/>
    <mergeCell ref="AE143:AF143"/>
    <mergeCell ref="BF140:BI140"/>
    <mergeCell ref="M141:N141"/>
    <mergeCell ref="O141:P141"/>
    <mergeCell ref="BF141:BI141"/>
    <mergeCell ref="K142:L142"/>
    <mergeCell ref="M142:N142"/>
    <mergeCell ref="O142:P142"/>
    <mergeCell ref="R142:S142"/>
    <mergeCell ref="T142:U142"/>
    <mergeCell ref="W142:X142"/>
    <mergeCell ref="AA142:AB142"/>
    <mergeCell ref="AC142:AD142"/>
    <mergeCell ref="R141:S141"/>
    <mergeCell ref="T145:U145"/>
    <mergeCell ref="AC144:AD144"/>
    <mergeCell ref="AE144:AF144"/>
    <mergeCell ref="AH143:AI143"/>
    <mergeCell ref="AJ143:AK143"/>
    <mergeCell ref="AM143:AN143"/>
    <mergeCell ref="AQ143:AR143"/>
    <mergeCell ref="AS143:AV143"/>
    <mergeCell ref="AQ140:AR140"/>
    <mergeCell ref="AS140:AV140"/>
    <mergeCell ref="AQ141:AR141"/>
    <mergeCell ref="AS141:AV141"/>
    <mergeCell ref="AE142:AF142"/>
    <mergeCell ref="AH142:AI142"/>
    <mergeCell ref="AJ142:AK142"/>
    <mergeCell ref="AM142:AN142"/>
    <mergeCell ref="AQ142:AR142"/>
    <mergeCell ref="AS142:AV142"/>
    <mergeCell ref="K143:L143"/>
    <mergeCell ref="AM145:AN145"/>
    <mergeCell ref="K146:L146"/>
    <mergeCell ref="AH144:AI144"/>
    <mergeCell ref="AJ144:AK144"/>
    <mergeCell ref="AM144:AN144"/>
    <mergeCell ref="T146:U146"/>
    <mergeCell ref="W146:X146"/>
    <mergeCell ref="AA146:AB146"/>
    <mergeCell ref="AF151:AI151"/>
    <mergeCell ref="AK151:AN151"/>
    <mergeCell ref="W145:X145"/>
    <mergeCell ref="AA145:AB145"/>
    <mergeCell ref="AC145:AD145"/>
    <mergeCell ref="AE145:AF145"/>
    <mergeCell ref="AH145:AI145"/>
    <mergeCell ref="AJ145:AK145"/>
    <mergeCell ref="K145:L145"/>
    <mergeCell ref="M145:N145"/>
    <mergeCell ref="O145:P145"/>
    <mergeCell ref="R145:S145"/>
    <mergeCell ref="U154:X154"/>
    <mergeCell ref="AK154:AN154"/>
    <mergeCell ref="U155:X155"/>
    <mergeCell ref="AK155:AN155"/>
    <mergeCell ref="K156:N156"/>
    <mergeCell ref="P156:S156"/>
    <mergeCell ref="U156:X156"/>
    <mergeCell ref="AA156:AD156"/>
    <mergeCell ref="AF156:AI156"/>
    <mergeCell ref="AK156:AN156"/>
    <mergeCell ref="R148:S148"/>
    <mergeCell ref="AH148:AI148"/>
    <mergeCell ref="K151:N151"/>
    <mergeCell ref="P151:S151"/>
    <mergeCell ref="U151:X151"/>
    <mergeCell ref="AA151:AD151"/>
    <mergeCell ref="AH146:AI146"/>
    <mergeCell ref="AJ146:AK146"/>
    <mergeCell ref="AM146:AN146"/>
  </mergeCells>
  <phoneticPr fontId="2"/>
  <conditionalFormatting sqref="W150:Z150 AO150:AP150">
    <cfRule type="expression" dxfId="298" priority="217">
      <formula>OR(#REF!=$B137,#REF!=$B137)</formula>
    </cfRule>
  </conditionalFormatting>
  <conditionalFormatting sqref="Z140 W140:X140 W149:Z149 AO140:AP140 AO149:AP149">
    <cfRule type="expression" dxfId="297" priority="218">
      <formula>OR(#REF!=$B138,#REF!=$B138)</formula>
    </cfRule>
  </conditionalFormatting>
  <conditionalFormatting sqref="AM150:AN150">
    <cfRule type="expression" dxfId="296" priority="215">
      <formula>OR(#REF!=$B137,#REF!=$B137)</formula>
    </cfRule>
  </conditionalFormatting>
  <conditionalFormatting sqref="AM140:AN140 AM149:AN149">
    <cfRule type="expression" dxfId="295" priority="216">
      <formula>OR(#REF!=$B138,#REF!=$B138)</formula>
    </cfRule>
  </conditionalFormatting>
  <conditionalFormatting sqref="BB18:BE18">
    <cfRule type="expression" dxfId="294" priority="214">
      <formula>INDIRECT(ADDRESS(ROW(),COLUMN()))=TRUNC(INDIRECT(ADDRESS(ROW(),COLUMN())))</formula>
    </cfRule>
  </conditionalFormatting>
  <conditionalFormatting sqref="BB20:BE20">
    <cfRule type="expression" dxfId="293" priority="213">
      <formula>INDIRECT(ADDRESS(ROW(),COLUMN()))=TRUNC(INDIRECT(ADDRESS(ROW(),COLUMN())))</formula>
    </cfRule>
  </conditionalFormatting>
  <conditionalFormatting sqref="BB22:BE22">
    <cfRule type="expression" dxfId="292" priority="212">
      <formula>INDIRECT(ADDRESS(ROW(),COLUMN()))=TRUNC(INDIRECT(ADDRESS(ROW(),COLUMN())))</formula>
    </cfRule>
  </conditionalFormatting>
  <conditionalFormatting sqref="BB24:BE24">
    <cfRule type="expression" dxfId="291" priority="211">
      <formula>INDIRECT(ADDRESS(ROW(),COLUMN()))=TRUNC(INDIRECT(ADDRESS(ROW(),COLUMN())))</formula>
    </cfRule>
  </conditionalFormatting>
  <conditionalFormatting sqref="BB26:BE26">
    <cfRule type="expression" dxfId="290" priority="210">
      <formula>INDIRECT(ADDRESS(ROW(),COLUMN()))=TRUNC(INDIRECT(ADDRESS(ROW(),COLUMN())))</formula>
    </cfRule>
  </conditionalFormatting>
  <conditionalFormatting sqref="BB28:BE28">
    <cfRule type="expression" dxfId="289" priority="209">
      <formula>INDIRECT(ADDRESS(ROW(),COLUMN()))=TRUNC(INDIRECT(ADDRESS(ROW(),COLUMN())))</formula>
    </cfRule>
  </conditionalFormatting>
  <conditionalFormatting sqref="BB30:BE30">
    <cfRule type="expression" dxfId="288" priority="208">
      <formula>INDIRECT(ADDRESS(ROW(),COLUMN()))=TRUNC(INDIRECT(ADDRESS(ROW(),COLUMN())))</formula>
    </cfRule>
  </conditionalFormatting>
  <conditionalFormatting sqref="BB32:BE32">
    <cfRule type="expression" dxfId="287" priority="207">
      <formula>INDIRECT(ADDRESS(ROW(),COLUMN()))=TRUNC(INDIRECT(ADDRESS(ROW(),COLUMN())))</formula>
    </cfRule>
  </conditionalFormatting>
  <conditionalFormatting sqref="BB34:BE34">
    <cfRule type="expression" dxfId="286" priority="206">
      <formula>INDIRECT(ADDRESS(ROW(),COLUMN()))=TRUNC(INDIRECT(ADDRESS(ROW(),COLUMN())))</formula>
    </cfRule>
  </conditionalFormatting>
  <conditionalFormatting sqref="BB36:BE36">
    <cfRule type="expression" dxfId="285" priority="205">
      <formula>INDIRECT(ADDRESS(ROW(),COLUMN()))=TRUNC(INDIRECT(ADDRESS(ROW(),COLUMN())))</formula>
    </cfRule>
  </conditionalFormatting>
  <conditionalFormatting sqref="BB38:BE38">
    <cfRule type="expression" dxfId="284" priority="204">
      <formula>INDIRECT(ADDRESS(ROW(),COLUMN()))=TRUNC(INDIRECT(ADDRESS(ROW(),COLUMN())))</formula>
    </cfRule>
  </conditionalFormatting>
  <conditionalFormatting sqref="BB40:BE40">
    <cfRule type="expression" dxfId="283" priority="203">
      <formula>INDIRECT(ADDRESS(ROW(),COLUMN()))=TRUNC(INDIRECT(ADDRESS(ROW(),COLUMN())))</formula>
    </cfRule>
  </conditionalFormatting>
  <conditionalFormatting sqref="BB42:BE42">
    <cfRule type="expression" dxfId="282" priority="202">
      <formula>INDIRECT(ADDRESS(ROW(),COLUMN()))=TRUNC(INDIRECT(ADDRESS(ROW(),COLUMN())))</formula>
    </cfRule>
  </conditionalFormatting>
  <conditionalFormatting sqref="BB44:BE44">
    <cfRule type="expression" dxfId="281" priority="201">
      <formula>INDIRECT(ADDRESS(ROW(),COLUMN()))=TRUNC(INDIRECT(ADDRESS(ROW(),COLUMN())))</formula>
    </cfRule>
  </conditionalFormatting>
  <conditionalFormatting sqref="BB46:BE46">
    <cfRule type="expression" dxfId="280" priority="200">
      <formula>INDIRECT(ADDRESS(ROW(),COLUMN()))=TRUNC(INDIRECT(ADDRESS(ROW(),COLUMN())))</formula>
    </cfRule>
  </conditionalFormatting>
  <conditionalFormatting sqref="BB48:BE48">
    <cfRule type="expression" dxfId="279" priority="199">
      <formula>INDIRECT(ADDRESS(ROW(),COLUMN()))=TRUNC(INDIRECT(ADDRESS(ROW(),COLUMN())))</formula>
    </cfRule>
  </conditionalFormatting>
  <conditionalFormatting sqref="BB50:BE50">
    <cfRule type="expression" dxfId="278" priority="198">
      <formula>INDIRECT(ADDRESS(ROW(),COLUMN()))=TRUNC(INDIRECT(ADDRESS(ROW(),COLUMN())))</formula>
    </cfRule>
  </conditionalFormatting>
  <conditionalFormatting sqref="BB52:BE52">
    <cfRule type="expression" dxfId="277" priority="197">
      <formula>INDIRECT(ADDRESS(ROW(),COLUMN()))=TRUNC(INDIRECT(ADDRESS(ROW(),COLUMN())))</formula>
    </cfRule>
  </conditionalFormatting>
  <conditionalFormatting sqref="BB54:BE54">
    <cfRule type="expression" dxfId="276" priority="196">
      <formula>INDIRECT(ADDRESS(ROW(),COLUMN()))=TRUNC(INDIRECT(ADDRESS(ROW(),COLUMN())))</formula>
    </cfRule>
  </conditionalFormatting>
  <conditionalFormatting sqref="BB56:BE56">
    <cfRule type="expression" dxfId="275" priority="195">
      <formula>INDIRECT(ADDRESS(ROW(),COLUMN()))=TRUNC(INDIRECT(ADDRESS(ROW(),COLUMN())))</formula>
    </cfRule>
  </conditionalFormatting>
  <conditionalFormatting sqref="BB58:BE58">
    <cfRule type="expression" dxfId="274" priority="194">
      <formula>INDIRECT(ADDRESS(ROW(),COLUMN()))=TRUNC(INDIRECT(ADDRESS(ROW(),COLUMN())))</formula>
    </cfRule>
  </conditionalFormatting>
  <conditionalFormatting sqref="BB60:BE60">
    <cfRule type="expression" dxfId="273" priority="193">
      <formula>INDIRECT(ADDRESS(ROW(),COLUMN()))=TRUNC(INDIRECT(ADDRESS(ROW(),COLUMN())))</formula>
    </cfRule>
  </conditionalFormatting>
  <conditionalFormatting sqref="BB62:BE62">
    <cfRule type="expression" dxfId="272" priority="192">
      <formula>INDIRECT(ADDRESS(ROW(),COLUMN()))=TRUNC(INDIRECT(ADDRESS(ROW(),COLUMN())))</formula>
    </cfRule>
  </conditionalFormatting>
  <conditionalFormatting sqref="BB64:BE64">
    <cfRule type="expression" dxfId="271" priority="191">
      <formula>INDIRECT(ADDRESS(ROW(),COLUMN()))=TRUNC(INDIRECT(ADDRESS(ROW(),COLUMN())))</formula>
    </cfRule>
  </conditionalFormatting>
  <conditionalFormatting sqref="BB66:BE66">
    <cfRule type="expression" dxfId="270" priority="190">
      <formula>INDIRECT(ADDRESS(ROW(),COLUMN()))=TRUNC(INDIRECT(ADDRESS(ROW(),COLUMN())))</formula>
    </cfRule>
  </conditionalFormatting>
  <conditionalFormatting sqref="BB68:BE68">
    <cfRule type="expression" dxfId="269" priority="189">
      <formula>INDIRECT(ADDRESS(ROW(),COLUMN()))=TRUNC(INDIRECT(ADDRESS(ROW(),COLUMN())))</formula>
    </cfRule>
  </conditionalFormatting>
  <conditionalFormatting sqref="BB70:BE70">
    <cfRule type="expression" dxfId="268" priority="188">
      <formula>INDIRECT(ADDRESS(ROW(),COLUMN()))=TRUNC(INDIRECT(ADDRESS(ROW(),COLUMN())))</formula>
    </cfRule>
  </conditionalFormatting>
  <conditionalFormatting sqref="BB72:BE72">
    <cfRule type="expression" dxfId="267" priority="187">
      <formula>INDIRECT(ADDRESS(ROW(),COLUMN()))=TRUNC(INDIRECT(ADDRESS(ROW(),COLUMN())))</formula>
    </cfRule>
  </conditionalFormatting>
  <conditionalFormatting sqref="BB74:BE74">
    <cfRule type="expression" dxfId="266" priority="186">
      <formula>INDIRECT(ADDRESS(ROW(),COLUMN()))=TRUNC(INDIRECT(ADDRESS(ROW(),COLUMN())))</formula>
    </cfRule>
  </conditionalFormatting>
  <conditionalFormatting sqref="AC146:AN146 AG142:AN145">
    <cfRule type="expression" dxfId="265" priority="184">
      <formula>INDIRECT(ADDRESS(ROW(),COLUMN()))=TRUNC(INDIRECT(ADDRESS(ROW(),COLUMN())))</formula>
    </cfRule>
  </conditionalFormatting>
  <conditionalFormatting sqref="M142:X146">
    <cfRule type="expression" dxfId="264" priority="185">
      <formula>INDIRECT(ADDRESS(ROW(),COLUMN()))=TRUNC(INDIRECT(ADDRESS(ROW(),COLUMN())))</formula>
    </cfRule>
  </conditionalFormatting>
  <conditionalFormatting sqref="K151:N151">
    <cfRule type="expression" dxfId="263" priority="183">
      <formula>INDIRECT(ADDRESS(ROW(),COLUMN()))=TRUNC(INDIRECT(ADDRESS(ROW(),COLUMN())))</formula>
    </cfRule>
  </conditionalFormatting>
  <conditionalFormatting sqref="AA151:AD151">
    <cfRule type="expression" dxfId="262" priority="182">
      <formula>INDIRECT(ADDRESS(ROW(),COLUMN()))=TRUNC(INDIRECT(ADDRESS(ROW(),COLUMN())))</formula>
    </cfRule>
  </conditionalFormatting>
  <conditionalFormatting sqref="AC142:AF145">
    <cfRule type="expression" dxfId="261" priority="181">
      <formula>INDIRECT(ADDRESS(ROW(),COLUMN()))=TRUNC(INDIRECT(ADDRESS(ROW(),COLUMN())))</formula>
    </cfRule>
  </conditionalFormatting>
  <conditionalFormatting sqref="W18:BA18">
    <cfRule type="expression" dxfId="260" priority="179">
      <formula>INDIRECT(ADDRESS(ROW(),COLUMN()))=TRUNC(INDIRECT(ADDRESS(ROW(),COLUMN())))</formula>
    </cfRule>
  </conditionalFormatting>
  <conditionalFormatting sqref="W20:BA20">
    <cfRule type="expression" dxfId="259" priority="180">
      <formula>INDIRECT(ADDRESS(ROW(),COLUMN()))=TRUNC(INDIRECT(ADDRESS(ROW(),COLUMN())))</formula>
    </cfRule>
  </conditionalFormatting>
  <conditionalFormatting sqref="W22:BA22">
    <cfRule type="expression" dxfId="257" priority="178">
      <formula>INDIRECT(ADDRESS(ROW(),COLUMN()))=TRUNC(INDIRECT(ADDRESS(ROW(),COLUMN())))</formula>
    </cfRule>
  </conditionalFormatting>
  <conditionalFormatting sqref="W24:BA24">
    <cfRule type="expression" dxfId="256" priority="177">
      <formula>INDIRECT(ADDRESS(ROW(),COLUMN()))=TRUNC(INDIRECT(ADDRESS(ROW(),COLUMN())))</formula>
    </cfRule>
  </conditionalFormatting>
  <conditionalFormatting sqref="W26:BA26">
    <cfRule type="expression" dxfId="255" priority="176">
      <formula>INDIRECT(ADDRESS(ROW(),COLUMN()))=TRUNC(INDIRECT(ADDRESS(ROW(),COLUMN())))</formula>
    </cfRule>
  </conditionalFormatting>
  <conditionalFormatting sqref="W28:BA28">
    <cfRule type="expression" dxfId="254" priority="175">
      <formula>INDIRECT(ADDRESS(ROW(),COLUMN()))=TRUNC(INDIRECT(ADDRESS(ROW(),COLUMN())))</formula>
    </cfRule>
  </conditionalFormatting>
  <conditionalFormatting sqref="W30:BA30">
    <cfRule type="expression" dxfId="253" priority="174">
      <formula>INDIRECT(ADDRESS(ROW(),COLUMN()))=TRUNC(INDIRECT(ADDRESS(ROW(),COLUMN())))</formula>
    </cfRule>
  </conditionalFormatting>
  <conditionalFormatting sqref="W32:BA32">
    <cfRule type="expression" dxfId="252" priority="173">
      <formula>INDIRECT(ADDRESS(ROW(),COLUMN()))=TRUNC(INDIRECT(ADDRESS(ROW(),COLUMN())))</formula>
    </cfRule>
  </conditionalFormatting>
  <conditionalFormatting sqref="W34:BA34">
    <cfRule type="expression" dxfId="251" priority="172">
      <formula>INDIRECT(ADDRESS(ROW(),COLUMN()))=TRUNC(INDIRECT(ADDRESS(ROW(),COLUMN())))</formula>
    </cfRule>
  </conditionalFormatting>
  <conditionalFormatting sqref="W36:BA36">
    <cfRule type="expression" dxfId="250" priority="171">
      <formula>INDIRECT(ADDRESS(ROW(),COLUMN()))=TRUNC(INDIRECT(ADDRESS(ROW(),COLUMN())))</formula>
    </cfRule>
  </conditionalFormatting>
  <conditionalFormatting sqref="W38:BA38">
    <cfRule type="expression" dxfId="249" priority="170">
      <formula>INDIRECT(ADDRESS(ROW(),COLUMN()))=TRUNC(INDIRECT(ADDRESS(ROW(),COLUMN())))</formula>
    </cfRule>
  </conditionalFormatting>
  <conditionalFormatting sqref="W40:BA40">
    <cfRule type="expression" dxfId="248" priority="169">
      <formula>INDIRECT(ADDRESS(ROW(),COLUMN()))=TRUNC(INDIRECT(ADDRESS(ROW(),COLUMN())))</formula>
    </cfRule>
  </conditionalFormatting>
  <conditionalFormatting sqref="W42:BA42">
    <cfRule type="expression" dxfId="247" priority="168">
      <formula>INDIRECT(ADDRESS(ROW(),COLUMN()))=TRUNC(INDIRECT(ADDRESS(ROW(),COLUMN())))</formula>
    </cfRule>
  </conditionalFormatting>
  <conditionalFormatting sqref="W44:BA44">
    <cfRule type="expression" dxfId="246" priority="167">
      <formula>INDIRECT(ADDRESS(ROW(),COLUMN()))=TRUNC(INDIRECT(ADDRESS(ROW(),COLUMN())))</formula>
    </cfRule>
  </conditionalFormatting>
  <conditionalFormatting sqref="W46:BA46">
    <cfRule type="expression" dxfId="245" priority="166">
      <formula>INDIRECT(ADDRESS(ROW(),COLUMN()))=TRUNC(INDIRECT(ADDRESS(ROW(),COLUMN())))</formula>
    </cfRule>
  </conditionalFormatting>
  <conditionalFormatting sqref="W48:BA48">
    <cfRule type="expression" dxfId="244" priority="165">
      <formula>INDIRECT(ADDRESS(ROW(),COLUMN()))=TRUNC(INDIRECT(ADDRESS(ROW(),COLUMN())))</formula>
    </cfRule>
  </conditionalFormatting>
  <conditionalFormatting sqref="W50:BA50">
    <cfRule type="expression" dxfId="243" priority="164">
      <formula>INDIRECT(ADDRESS(ROW(),COLUMN()))=TRUNC(INDIRECT(ADDRESS(ROW(),COLUMN())))</formula>
    </cfRule>
  </conditionalFormatting>
  <conditionalFormatting sqref="W52:BA52">
    <cfRule type="expression" dxfId="242" priority="163">
      <formula>INDIRECT(ADDRESS(ROW(),COLUMN()))=TRUNC(INDIRECT(ADDRESS(ROW(),COLUMN())))</formula>
    </cfRule>
  </conditionalFormatting>
  <conditionalFormatting sqref="W54:BA54">
    <cfRule type="expression" dxfId="241" priority="162">
      <formula>INDIRECT(ADDRESS(ROW(),COLUMN()))=TRUNC(INDIRECT(ADDRESS(ROW(),COLUMN())))</formula>
    </cfRule>
  </conditionalFormatting>
  <conditionalFormatting sqref="W56:BA56">
    <cfRule type="expression" dxfId="240" priority="161">
      <formula>INDIRECT(ADDRESS(ROW(),COLUMN()))=TRUNC(INDIRECT(ADDRESS(ROW(),COLUMN())))</formula>
    </cfRule>
  </conditionalFormatting>
  <conditionalFormatting sqref="W58:BA58">
    <cfRule type="expression" dxfId="239" priority="160">
      <formula>INDIRECT(ADDRESS(ROW(),COLUMN()))=TRUNC(INDIRECT(ADDRESS(ROW(),COLUMN())))</formula>
    </cfRule>
  </conditionalFormatting>
  <conditionalFormatting sqref="W60:BA60">
    <cfRule type="expression" dxfId="238" priority="159">
      <formula>INDIRECT(ADDRESS(ROW(),COLUMN()))=TRUNC(INDIRECT(ADDRESS(ROW(),COLUMN())))</formula>
    </cfRule>
  </conditionalFormatting>
  <conditionalFormatting sqref="W62:BA62">
    <cfRule type="expression" dxfId="237" priority="158">
      <formula>INDIRECT(ADDRESS(ROW(),COLUMN()))=TRUNC(INDIRECT(ADDRESS(ROW(),COLUMN())))</formula>
    </cfRule>
  </conditionalFormatting>
  <conditionalFormatting sqref="W64:BA64">
    <cfRule type="expression" dxfId="236" priority="157">
      <formula>INDIRECT(ADDRESS(ROW(),COLUMN()))=TRUNC(INDIRECT(ADDRESS(ROW(),COLUMN())))</formula>
    </cfRule>
  </conditionalFormatting>
  <conditionalFormatting sqref="W66:BA66">
    <cfRule type="expression" dxfId="235" priority="156">
      <formula>INDIRECT(ADDRESS(ROW(),COLUMN()))=TRUNC(INDIRECT(ADDRESS(ROW(),COLUMN())))</formula>
    </cfRule>
  </conditionalFormatting>
  <conditionalFormatting sqref="W68:BA68">
    <cfRule type="expression" dxfId="234" priority="155">
      <formula>INDIRECT(ADDRESS(ROW(),COLUMN()))=TRUNC(INDIRECT(ADDRESS(ROW(),COLUMN())))</formula>
    </cfRule>
  </conditionalFormatting>
  <conditionalFormatting sqref="W70:BA70">
    <cfRule type="expression" dxfId="233" priority="154">
      <formula>INDIRECT(ADDRESS(ROW(),COLUMN()))=TRUNC(INDIRECT(ADDRESS(ROW(),COLUMN())))</formula>
    </cfRule>
  </conditionalFormatting>
  <conditionalFormatting sqref="W72:BA72">
    <cfRule type="expression" dxfId="232" priority="153">
      <formula>INDIRECT(ADDRESS(ROW(),COLUMN()))=TRUNC(INDIRECT(ADDRESS(ROW(),COLUMN())))</formula>
    </cfRule>
  </conditionalFormatting>
  <conditionalFormatting sqref="W74:BA74">
    <cfRule type="expression" dxfId="231" priority="152">
      <formula>INDIRECT(ADDRESS(ROW(),COLUMN()))=TRUNC(INDIRECT(ADDRESS(ROW(),COLUMN())))</formula>
    </cfRule>
  </conditionalFormatting>
  <conditionalFormatting sqref="W76:BA76">
    <cfRule type="expression" dxfId="230" priority="150">
      <formula>INDIRECT(ADDRESS(ROW(),COLUMN()))=TRUNC(INDIRECT(ADDRESS(ROW(),COLUMN())))</formula>
    </cfRule>
  </conditionalFormatting>
  <conditionalFormatting sqref="BB76:BE76">
    <cfRule type="expression" dxfId="229" priority="151">
      <formula>INDIRECT(ADDRESS(ROW(),COLUMN()))=TRUNC(INDIRECT(ADDRESS(ROW(),COLUMN())))</formula>
    </cfRule>
  </conditionalFormatting>
  <conditionalFormatting sqref="BB78:BE78">
    <cfRule type="expression" dxfId="228" priority="149">
      <formula>INDIRECT(ADDRESS(ROW(),COLUMN()))=TRUNC(INDIRECT(ADDRESS(ROW(),COLUMN())))</formula>
    </cfRule>
  </conditionalFormatting>
  <conditionalFormatting sqref="W78:BA78">
    <cfRule type="expression" dxfId="227" priority="148">
      <formula>INDIRECT(ADDRESS(ROW(),COLUMN()))=TRUNC(INDIRECT(ADDRESS(ROW(),COLUMN())))</formula>
    </cfRule>
  </conditionalFormatting>
  <conditionalFormatting sqref="BB80:BE80">
    <cfRule type="expression" dxfId="226" priority="147">
      <formula>INDIRECT(ADDRESS(ROW(),COLUMN()))=TRUNC(INDIRECT(ADDRESS(ROW(),COLUMN())))</formula>
    </cfRule>
  </conditionalFormatting>
  <conditionalFormatting sqref="W80:BA80">
    <cfRule type="expression" dxfId="225" priority="146">
      <formula>INDIRECT(ADDRESS(ROW(),COLUMN()))=TRUNC(INDIRECT(ADDRESS(ROW(),COLUMN())))</formula>
    </cfRule>
  </conditionalFormatting>
  <conditionalFormatting sqref="BB82:BE82">
    <cfRule type="expression" dxfId="224" priority="145">
      <formula>INDIRECT(ADDRESS(ROW(),COLUMN()))=TRUNC(INDIRECT(ADDRESS(ROW(),COLUMN())))</formula>
    </cfRule>
  </conditionalFormatting>
  <conditionalFormatting sqref="W82:BA82">
    <cfRule type="expression" dxfId="223" priority="144">
      <formula>INDIRECT(ADDRESS(ROW(),COLUMN()))=TRUNC(INDIRECT(ADDRESS(ROW(),COLUMN())))</formula>
    </cfRule>
  </conditionalFormatting>
  <conditionalFormatting sqref="BB84:BE84">
    <cfRule type="expression" dxfId="222" priority="143">
      <formula>INDIRECT(ADDRESS(ROW(),COLUMN()))=TRUNC(INDIRECT(ADDRESS(ROW(),COLUMN())))</formula>
    </cfRule>
  </conditionalFormatting>
  <conditionalFormatting sqref="W84:BA84">
    <cfRule type="expression" dxfId="221" priority="142">
      <formula>INDIRECT(ADDRESS(ROW(),COLUMN()))=TRUNC(INDIRECT(ADDRESS(ROW(),COLUMN())))</formula>
    </cfRule>
  </conditionalFormatting>
  <conditionalFormatting sqref="BB86:BE86">
    <cfRule type="expression" dxfId="220" priority="141">
      <formula>INDIRECT(ADDRESS(ROW(),COLUMN()))=TRUNC(INDIRECT(ADDRESS(ROW(),COLUMN())))</formula>
    </cfRule>
  </conditionalFormatting>
  <conditionalFormatting sqref="W86:BA86">
    <cfRule type="expression" dxfId="219" priority="140">
      <formula>INDIRECT(ADDRESS(ROW(),COLUMN()))=TRUNC(INDIRECT(ADDRESS(ROW(),COLUMN())))</formula>
    </cfRule>
  </conditionalFormatting>
  <conditionalFormatting sqref="BB88:BE88">
    <cfRule type="expression" dxfId="218" priority="139">
      <formula>INDIRECT(ADDRESS(ROW(),COLUMN()))=TRUNC(INDIRECT(ADDRESS(ROW(),COLUMN())))</formula>
    </cfRule>
  </conditionalFormatting>
  <conditionalFormatting sqref="W88:BA88">
    <cfRule type="expression" dxfId="217" priority="138">
      <formula>INDIRECT(ADDRESS(ROW(),COLUMN()))=TRUNC(INDIRECT(ADDRESS(ROW(),COLUMN())))</formula>
    </cfRule>
  </conditionalFormatting>
  <conditionalFormatting sqref="BB90:BE90">
    <cfRule type="expression" dxfId="216" priority="137">
      <formula>INDIRECT(ADDRESS(ROW(),COLUMN()))=TRUNC(INDIRECT(ADDRESS(ROW(),COLUMN())))</formula>
    </cfRule>
  </conditionalFormatting>
  <conditionalFormatting sqref="W90:BA90">
    <cfRule type="expression" dxfId="215" priority="136">
      <formula>INDIRECT(ADDRESS(ROW(),COLUMN()))=TRUNC(INDIRECT(ADDRESS(ROW(),COLUMN())))</formula>
    </cfRule>
  </conditionalFormatting>
  <conditionalFormatting sqref="BB92:BE92">
    <cfRule type="expression" dxfId="214" priority="135">
      <formula>INDIRECT(ADDRESS(ROW(),COLUMN()))=TRUNC(INDIRECT(ADDRESS(ROW(),COLUMN())))</formula>
    </cfRule>
  </conditionalFormatting>
  <conditionalFormatting sqref="W92:BA92">
    <cfRule type="expression" dxfId="213" priority="134">
      <formula>INDIRECT(ADDRESS(ROW(),COLUMN()))=TRUNC(INDIRECT(ADDRESS(ROW(),COLUMN())))</formula>
    </cfRule>
  </conditionalFormatting>
  <conditionalFormatting sqref="BB94:BE94">
    <cfRule type="expression" dxfId="212" priority="133">
      <formula>INDIRECT(ADDRESS(ROW(),COLUMN()))=TRUNC(INDIRECT(ADDRESS(ROW(),COLUMN())))</formula>
    </cfRule>
  </conditionalFormatting>
  <conditionalFormatting sqref="W94:BA94">
    <cfRule type="expression" dxfId="211" priority="132">
      <formula>INDIRECT(ADDRESS(ROW(),COLUMN()))=TRUNC(INDIRECT(ADDRESS(ROW(),COLUMN())))</formula>
    </cfRule>
  </conditionalFormatting>
  <conditionalFormatting sqref="BB96:BE96">
    <cfRule type="expression" dxfId="210" priority="131">
      <formula>INDIRECT(ADDRESS(ROW(),COLUMN()))=TRUNC(INDIRECT(ADDRESS(ROW(),COLUMN())))</formula>
    </cfRule>
  </conditionalFormatting>
  <conditionalFormatting sqref="W96:BA96">
    <cfRule type="expression" dxfId="209" priority="130">
      <formula>INDIRECT(ADDRESS(ROW(),COLUMN()))=TRUNC(INDIRECT(ADDRESS(ROW(),COLUMN())))</formula>
    </cfRule>
  </conditionalFormatting>
  <conditionalFormatting sqref="BB98:BE98">
    <cfRule type="expression" dxfId="208" priority="129">
      <formula>INDIRECT(ADDRESS(ROW(),COLUMN()))=TRUNC(INDIRECT(ADDRESS(ROW(),COLUMN())))</formula>
    </cfRule>
  </conditionalFormatting>
  <conditionalFormatting sqref="W98:BA98">
    <cfRule type="expression" dxfId="207" priority="128">
      <formula>INDIRECT(ADDRESS(ROW(),COLUMN()))=TRUNC(INDIRECT(ADDRESS(ROW(),COLUMN())))</formula>
    </cfRule>
  </conditionalFormatting>
  <conditionalFormatting sqref="BB100:BE100">
    <cfRule type="expression" dxfId="206" priority="127">
      <formula>INDIRECT(ADDRESS(ROW(),COLUMN()))=TRUNC(INDIRECT(ADDRESS(ROW(),COLUMN())))</formula>
    </cfRule>
  </conditionalFormatting>
  <conditionalFormatting sqref="W100:BA100">
    <cfRule type="expression" dxfId="205" priority="126">
      <formula>INDIRECT(ADDRESS(ROW(),COLUMN()))=TRUNC(INDIRECT(ADDRESS(ROW(),COLUMN())))</formula>
    </cfRule>
  </conditionalFormatting>
  <conditionalFormatting sqref="BB102:BE102">
    <cfRule type="expression" dxfId="204" priority="125">
      <formula>INDIRECT(ADDRESS(ROW(),COLUMN()))=TRUNC(INDIRECT(ADDRESS(ROW(),COLUMN())))</formula>
    </cfRule>
  </conditionalFormatting>
  <conditionalFormatting sqref="W102:BA102">
    <cfRule type="expression" dxfId="203" priority="124">
      <formula>INDIRECT(ADDRESS(ROW(),COLUMN()))=TRUNC(INDIRECT(ADDRESS(ROW(),COLUMN())))</formula>
    </cfRule>
  </conditionalFormatting>
  <conditionalFormatting sqref="BB104:BE104">
    <cfRule type="expression" dxfId="202" priority="123">
      <formula>INDIRECT(ADDRESS(ROW(),COLUMN()))=TRUNC(INDIRECT(ADDRESS(ROW(),COLUMN())))</formula>
    </cfRule>
  </conditionalFormatting>
  <conditionalFormatting sqref="W104:BA104">
    <cfRule type="expression" dxfId="201" priority="122">
      <formula>INDIRECT(ADDRESS(ROW(),COLUMN()))=TRUNC(INDIRECT(ADDRESS(ROW(),COLUMN())))</formula>
    </cfRule>
  </conditionalFormatting>
  <conditionalFormatting sqref="BB106:BE106">
    <cfRule type="expression" dxfId="200" priority="121">
      <formula>INDIRECT(ADDRESS(ROW(),COLUMN()))=TRUNC(INDIRECT(ADDRESS(ROW(),COLUMN())))</formula>
    </cfRule>
  </conditionalFormatting>
  <conditionalFormatting sqref="W106:BA106">
    <cfRule type="expression" dxfId="199" priority="120">
      <formula>INDIRECT(ADDRESS(ROW(),COLUMN()))=TRUNC(INDIRECT(ADDRESS(ROW(),COLUMN())))</formula>
    </cfRule>
  </conditionalFormatting>
  <conditionalFormatting sqref="BB108:BE108">
    <cfRule type="expression" dxfId="198" priority="119">
      <formula>INDIRECT(ADDRESS(ROW(),COLUMN()))=TRUNC(INDIRECT(ADDRESS(ROW(),COLUMN())))</formula>
    </cfRule>
  </conditionalFormatting>
  <conditionalFormatting sqref="W108:BA108">
    <cfRule type="expression" dxfId="197" priority="118">
      <formula>INDIRECT(ADDRESS(ROW(),COLUMN()))=TRUNC(INDIRECT(ADDRESS(ROW(),COLUMN())))</formula>
    </cfRule>
  </conditionalFormatting>
  <conditionalFormatting sqref="BB110:BE110">
    <cfRule type="expression" dxfId="196" priority="117">
      <formula>INDIRECT(ADDRESS(ROW(),COLUMN()))=TRUNC(INDIRECT(ADDRESS(ROW(),COLUMN())))</formula>
    </cfRule>
  </conditionalFormatting>
  <conditionalFormatting sqref="W110:BA110">
    <cfRule type="expression" dxfId="195" priority="116">
      <formula>INDIRECT(ADDRESS(ROW(),COLUMN()))=TRUNC(INDIRECT(ADDRESS(ROW(),COLUMN())))</formula>
    </cfRule>
  </conditionalFormatting>
  <conditionalFormatting sqref="BB112:BE112">
    <cfRule type="expression" dxfId="194" priority="115">
      <formula>INDIRECT(ADDRESS(ROW(),COLUMN()))=TRUNC(INDIRECT(ADDRESS(ROW(),COLUMN())))</formula>
    </cfRule>
  </conditionalFormatting>
  <conditionalFormatting sqref="W112:BA112">
    <cfRule type="expression" dxfId="193" priority="114">
      <formula>INDIRECT(ADDRESS(ROW(),COLUMN()))=TRUNC(INDIRECT(ADDRESS(ROW(),COLUMN())))</formula>
    </cfRule>
  </conditionalFormatting>
  <conditionalFormatting sqref="BB114:BE114">
    <cfRule type="expression" dxfId="192" priority="113">
      <formula>INDIRECT(ADDRESS(ROW(),COLUMN()))=TRUNC(INDIRECT(ADDRESS(ROW(),COLUMN())))</formula>
    </cfRule>
  </conditionalFormatting>
  <conditionalFormatting sqref="W114:BA114">
    <cfRule type="expression" dxfId="191" priority="112">
      <formula>INDIRECT(ADDRESS(ROW(),COLUMN()))=TRUNC(INDIRECT(ADDRESS(ROW(),COLUMN())))</formula>
    </cfRule>
  </conditionalFormatting>
  <conditionalFormatting sqref="BB116:BE116">
    <cfRule type="expression" dxfId="190" priority="111">
      <formula>INDIRECT(ADDRESS(ROW(),COLUMN()))=TRUNC(INDIRECT(ADDRESS(ROW(),COLUMN())))</formula>
    </cfRule>
  </conditionalFormatting>
  <conditionalFormatting sqref="W116:BA116">
    <cfRule type="expression" dxfId="189" priority="110">
      <formula>INDIRECT(ADDRESS(ROW(),COLUMN()))=TRUNC(INDIRECT(ADDRESS(ROW(),COLUMN())))</formula>
    </cfRule>
  </conditionalFormatting>
  <conditionalFormatting sqref="BB118:BE118">
    <cfRule type="expression" dxfId="188" priority="109">
      <formula>INDIRECT(ADDRESS(ROW(),COLUMN()))=TRUNC(INDIRECT(ADDRESS(ROW(),COLUMN())))</formula>
    </cfRule>
  </conditionalFormatting>
  <conditionalFormatting sqref="W118:BA118">
    <cfRule type="expression" dxfId="187" priority="108">
      <formula>INDIRECT(ADDRESS(ROW(),COLUMN()))=TRUNC(INDIRECT(ADDRESS(ROW(),COLUMN())))</formula>
    </cfRule>
  </conditionalFormatting>
  <conditionalFormatting sqref="BB120:BE120">
    <cfRule type="expression" dxfId="186" priority="107">
      <formula>INDIRECT(ADDRESS(ROW(),COLUMN()))=TRUNC(INDIRECT(ADDRESS(ROW(),COLUMN())))</formula>
    </cfRule>
  </conditionalFormatting>
  <conditionalFormatting sqref="W120:BA120">
    <cfRule type="expression" dxfId="185" priority="106">
      <formula>INDIRECT(ADDRESS(ROW(),COLUMN()))=TRUNC(INDIRECT(ADDRESS(ROW(),COLUMN())))</formula>
    </cfRule>
  </conditionalFormatting>
  <conditionalFormatting sqref="BB122:BE122">
    <cfRule type="expression" dxfId="184" priority="105">
      <formula>INDIRECT(ADDRESS(ROW(),COLUMN()))=TRUNC(INDIRECT(ADDRESS(ROW(),COLUMN())))</formula>
    </cfRule>
  </conditionalFormatting>
  <conditionalFormatting sqref="W122:BA122">
    <cfRule type="expression" dxfId="183" priority="104">
      <formula>INDIRECT(ADDRESS(ROW(),COLUMN()))=TRUNC(INDIRECT(ADDRESS(ROW(),COLUMN())))</formula>
    </cfRule>
  </conditionalFormatting>
  <conditionalFormatting sqref="BB124:BE124">
    <cfRule type="expression" dxfId="182" priority="103">
      <formula>INDIRECT(ADDRESS(ROW(),COLUMN()))=TRUNC(INDIRECT(ADDRESS(ROW(),COLUMN())))</formula>
    </cfRule>
  </conditionalFormatting>
  <conditionalFormatting sqref="W124:BA124">
    <cfRule type="expression" dxfId="181" priority="102">
      <formula>INDIRECT(ADDRESS(ROW(),COLUMN()))=TRUNC(INDIRECT(ADDRESS(ROW(),COLUMN())))</formula>
    </cfRule>
  </conditionalFormatting>
  <conditionalFormatting sqref="BB126:BE126">
    <cfRule type="expression" dxfId="180" priority="101">
      <formula>INDIRECT(ADDRESS(ROW(),COLUMN()))=TRUNC(INDIRECT(ADDRESS(ROW(),COLUMN())))</formula>
    </cfRule>
  </conditionalFormatting>
  <conditionalFormatting sqref="W126:BA126">
    <cfRule type="expression" dxfId="179" priority="100">
      <formula>INDIRECT(ADDRESS(ROW(),COLUMN()))=TRUNC(INDIRECT(ADDRESS(ROW(),COLUMN())))</formula>
    </cfRule>
  </conditionalFormatting>
  <conditionalFormatting sqref="BB128:BE128">
    <cfRule type="expression" dxfId="178" priority="99">
      <formula>INDIRECT(ADDRESS(ROW(),COLUMN()))=TRUNC(INDIRECT(ADDRESS(ROW(),COLUMN())))</formula>
    </cfRule>
  </conditionalFormatting>
  <conditionalFormatting sqref="W128:BA128">
    <cfRule type="expression" dxfId="177" priority="98">
      <formula>INDIRECT(ADDRESS(ROW(),COLUMN()))=TRUNC(INDIRECT(ADDRESS(ROW(),COLUMN())))</formula>
    </cfRule>
  </conditionalFormatting>
  <conditionalFormatting sqref="BB130:BE130">
    <cfRule type="expression" dxfId="176" priority="97">
      <formula>INDIRECT(ADDRESS(ROW(),COLUMN()))=TRUNC(INDIRECT(ADDRESS(ROW(),COLUMN())))</formula>
    </cfRule>
  </conditionalFormatting>
  <conditionalFormatting sqref="W130:BA130">
    <cfRule type="expression" dxfId="175" priority="96">
      <formula>INDIRECT(ADDRESS(ROW(),COLUMN()))=TRUNC(INDIRECT(ADDRESS(ROW(),COLUMN())))</formula>
    </cfRule>
  </conditionalFormatting>
  <conditionalFormatting sqref="BB132:BE132">
    <cfRule type="expression" dxfId="174" priority="95">
      <formula>INDIRECT(ADDRESS(ROW(),COLUMN()))=TRUNC(INDIRECT(ADDRESS(ROW(),COLUMN())))</formula>
    </cfRule>
  </conditionalFormatting>
  <conditionalFormatting sqref="W132:BA132">
    <cfRule type="expression" dxfId="173" priority="94">
      <formula>INDIRECT(ADDRESS(ROW(),COLUMN()))=TRUNC(INDIRECT(ADDRESS(ROW(),COLUMN())))</formula>
    </cfRule>
  </conditionalFormatting>
  <conditionalFormatting sqref="BB134:BE134">
    <cfRule type="expression" dxfId="172" priority="93">
      <formula>INDIRECT(ADDRESS(ROW(),COLUMN()))=TRUNC(INDIRECT(ADDRESS(ROW(),COLUMN())))</formula>
    </cfRule>
  </conditionalFormatting>
  <conditionalFormatting sqref="W134:BA134">
    <cfRule type="expression" dxfId="171" priority="92">
      <formula>INDIRECT(ADDRESS(ROW(),COLUMN()))=TRUNC(INDIRECT(ADDRESS(ROW(),COLUMN())))</formula>
    </cfRule>
  </conditionalFormatting>
  <conditionalFormatting sqref="BB136:BE136">
    <cfRule type="expression" dxfId="170" priority="91">
      <formula>INDIRECT(ADDRESS(ROW(),COLUMN()))=TRUNC(INDIRECT(ADDRESS(ROW(),COLUMN())))</formula>
    </cfRule>
  </conditionalFormatting>
  <conditionalFormatting sqref="W136:BA136">
    <cfRule type="expression" dxfId="169" priority="90">
      <formula>INDIRECT(ADDRESS(ROW(),COLUMN()))=TRUNC(INDIRECT(ADDRESS(ROW(),COLUMN())))</formula>
    </cfRule>
  </conditionalFormatting>
  <conditionalFormatting sqref="W169:Z169 AO169:AP169">
    <cfRule type="expression" dxfId="89" priority="8">
      <formula>OR(#REF!=$B156,#REF!=$B156)</formula>
    </cfRule>
  </conditionalFormatting>
  <conditionalFormatting sqref="Z159 W159:X159 W168:Z168 AO168:AP168 AO159:AP159">
    <cfRule type="expression" dxfId="88" priority="9">
      <formula>OR(#REF!=$B157,#REF!=$B157)</formula>
    </cfRule>
  </conditionalFormatting>
  <conditionalFormatting sqref="AM169:AN169">
    <cfRule type="expression" dxfId="87" priority="6">
      <formula>OR(#REF!=$B156,#REF!=$B156)</formula>
    </cfRule>
  </conditionalFormatting>
  <conditionalFormatting sqref="AM159:AN159 AM168:AN168">
    <cfRule type="expression" dxfId="86" priority="7">
      <formula>OR(#REF!=$B157,#REF!=$B157)</formula>
    </cfRule>
  </conditionalFormatting>
  <conditionalFormatting sqref="AC165:AN165 AG161:AN164">
    <cfRule type="expression" dxfId="85" priority="4">
      <formula>INDIRECT(ADDRESS(ROW(),COLUMN()))=TRUNC(INDIRECT(ADDRESS(ROW(),COLUMN())))</formula>
    </cfRule>
  </conditionalFormatting>
  <conditionalFormatting sqref="M161:X165">
    <cfRule type="expression" dxfId="84" priority="5">
      <formula>INDIRECT(ADDRESS(ROW(),COLUMN()))=TRUNC(INDIRECT(ADDRESS(ROW(),COLUMN())))</formula>
    </cfRule>
  </conditionalFormatting>
  <conditionalFormatting sqref="K170:N170">
    <cfRule type="expression" dxfId="83" priority="3">
      <formula>INDIRECT(ADDRESS(ROW(),COLUMN()))=TRUNC(INDIRECT(ADDRESS(ROW(),COLUMN())))</formula>
    </cfRule>
  </conditionalFormatting>
  <conditionalFormatting sqref="AA170:AD170">
    <cfRule type="expression" dxfId="82" priority="2">
      <formula>INDIRECT(ADDRESS(ROW(),COLUMN()))=TRUNC(INDIRECT(ADDRESS(ROW(),COLUMN())))</formula>
    </cfRule>
  </conditionalFormatting>
  <conditionalFormatting sqref="AC161:AF164">
    <cfRule type="expression" dxfId="81" priority="1">
      <formula>INDIRECT(ADDRESS(ROW(),COLUMN()))=TRUNC(INDIRECT(ADDRESS(ROW(),COLUMN())))</formula>
    </cfRule>
  </conditionalFormatting>
  <conditionalFormatting sqref="AQ144:BA144">
    <cfRule type="expression" dxfId="80" priority="245">
      <formula>OR(#REF!=$B137,#REF!=$B137)</formula>
    </cfRule>
  </conditionalFormatting>
  <conditionalFormatting sqref="AQ143:BA143">
    <cfRule type="expression" dxfId="79" priority="247">
      <formula>OR(#REF!=$B147,#REF!=$B147)</formula>
    </cfRule>
  </conditionalFormatting>
  <dataValidations count="10">
    <dataValidation type="list" allowBlank="1" showInputMessage="1" sqref="I17:J13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formula1>シフト記号表</formula1>
    </dataValidation>
    <dataValidation type="list" allowBlank="1" showInputMessage="1" sqref="C17:D13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148:S148">
      <formula1>"週,暦月"</formula1>
    </dataValidation>
    <dataValidation allowBlank="1" showInputMessage="1" showErrorMessage="1" error="入力可能範囲　32～40" sqref="BE10 BA10"/>
    <dataValidation type="list" errorStyle="warning" allowBlank="1" showInputMessage="1" error="リストにない場合のみ、入力してください。" sqref="K17:N136">
      <formula1>INDIRECT(C17)</formula1>
    </dataValidation>
  </dataValidations>
  <printOptions horizontalCentered="1"/>
  <pageMargins left="0.15748031496062992" right="0.15748031496062992" top="0.59055118110236227" bottom="0.15748031496062992"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70" zoomScaleNormal="70" workbookViewId="0"/>
  </sheetViews>
  <sheetFormatPr defaultColWidth="9" defaultRowHeight="25.5" x14ac:dyDescent="0.4"/>
  <cols>
    <col min="1" max="1" width="1.625" style="71" customWidth="1"/>
    <col min="2" max="2" width="5.625" style="70" customWidth="1"/>
    <col min="3" max="3" width="10.625" style="70" customWidth="1"/>
    <col min="4" max="4" width="10.625" style="70" hidden="1" customWidth="1"/>
    <col min="5" max="5" width="3.375" style="70" bestFit="1" customWidth="1"/>
    <col min="6" max="6" width="15.625" style="71" customWidth="1"/>
    <col min="7" max="7" width="3.375" style="71" bestFit="1" customWidth="1"/>
    <col min="8" max="8" width="15.625" style="71" customWidth="1"/>
    <col min="9" max="9" width="3.375" style="71" bestFit="1" customWidth="1"/>
    <col min="10" max="10" width="15.625" style="70" customWidth="1"/>
    <col min="11" max="11" width="3.375" style="71" bestFit="1" customWidth="1"/>
    <col min="12" max="12" width="15.625" style="71" customWidth="1"/>
    <col min="13" max="13" width="3.375" style="71" customWidth="1"/>
    <col min="14" max="14" width="50.625" style="71" customWidth="1"/>
    <col min="15" max="16384" width="9" style="71"/>
  </cols>
  <sheetData>
    <row r="1" spans="2:14" x14ac:dyDescent="0.4">
      <c r="B1" s="69" t="s">
        <v>32</v>
      </c>
    </row>
    <row r="2" spans="2:14" x14ac:dyDescent="0.4">
      <c r="B2" s="72" t="s">
        <v>33</v>
      </c>
      <c r="F2" s="73"/>
      <c r="G2" s="74"/>
      <c r="H2" s="74"/>
      <c r="I2" s="74"/>
      <c r="J2" s="75"/>
      <c r="K2" s="74"/>
      <c r="L2" s="74"/>
    </row>
    <row r="3" spans="2:14" x14ac:dyDescent="0.4">
      <c r="B3" s="73" t="s">
        <v>143</v>
      </c>
      <c r="F3" s="75" t="s">
        <v>144</v>
      </c>
      <c r="G3" s="74"/>
      <c r="H3" s="74"/>
      <c r="I3" s="74"/>
      <c r="J3" s="75"/>
      <c r="K3" s="74"/>
      <c r="L3" s="74"/>
    </row>
    <row r="4" spans="2:14" x14ac:dyDescent="0.4">
      <c r="B4" s="72"/>
      <c r="F4" s="332" t="s">
        <v>34</v>
      </c>
      <c r="G4" s="332"/>
      <c r="H4" s="332"/>
      <c r="I4" s="332"/>
      <c r="J4" s="332"/>
      <c r="K4" s="332"/>
      <c r="L4" s="332"/>
      <c r="N4" s="332" t="s">
        <v>151</v>
      </c>
    </row>
    <row r="5" spans="2:14" x14ac:dyDescent="0.4">
      <c r="B5" s="70" t="s">
        <v>20</v>
      </c>
      <c r="C5" s="70" t="s">
        <v>4</v>
      </c>
      <c r="F5" s="70" t="s">
        <v>152</v>
      </c>
      <c r="G5" s="70"/>
      <c r="H5" s="70" t="s">
        <v>153</v>
      </c>
      <c r="J5" s="70" t="s">
        <v>35</v>
      </c>
      <c r="L5" s="70" t="s">
        <v>34</v>
      </c>
      <c r="N5" s="332"/>
    </row>
    <row r="6" spans="2:14" x14ac:dyDescent="0.4">
      <c r="B6" s="76">
        <v>1</v>
      </c>
      <c r="C6" s="77" t="s">
        <v>38</v>
      </c>
      <c r="D6" s="78" t="str">
        <f>C6</f>
        <v>a</v>
      </c>
      <c r="E6" s="76" t="s">
        <v>16</v>
      </c>
      <c r="F6" s="79">
        <v>0.29166666666666669</v>
      </c>
      <c r="G6" s="76" t="s">
        <v>17</v>
      </c>
      <c r="H6" s="79">
        <v>0.66666666666666663</v>
      </c>
      <c r="I6" s="80" t="s">
        <v>37</v>
      </c>
      <c r="J6" s="79">
        <v>4.1666666666666664E-2</v>
      </c>
      <c r="K6" s="81" t="s">
        <v>2</v>
      </c>
      <c r="L6" s="82">
        <f>IF(OR(F6="",H6=""),"",(H6+IF(F6&gt;H6,1,0)-F6-J6)*24)</f>
        <v>7.9999999999999982</v>
      </c>
      <c r="N6" s="83"/>
    </row>
    <row r="7" spans="2:14" x14ac:dyDescent="0.4">
      <c r="B7" s="76">
        <v>2</v>
      </c>
      <c r="C7" s="77" t="s">
        <v>39</v>
      </c>
      <c r="D7" s="78" t="str">
        <f t="shared" ref="D7:D38" si="0">C7</f>
        <v>b</v>
      </c>
      <c r="E7" s="76" t="s">
        <v>16</v>
      </c>
      <c r="F7" s="79">
        <v>0.375</v>
      </c>
      <c r="G7" s="76" t="s">
        <v>17</v>
      </c>
      <c r="H7" s="79">
        <v>0.75</v>
      </c>
      <c r="I7" s="80" t="s">
        <v>37</v>
      </c>
      <c r="J7" s="79">
        <v>4.1666666666666664E-2</v>
      </c>
      <c r="K7" s="81" t="s">
        <v>2</v>
      </c>
      <c r="L7" s="82">
        <f>IF(OR(F7="",H7=""),"",(H7+IF(F7&gt;H7,1,0)-F7-J7)*24)</f>
        <v>8</v>
      </c>
      <c r="N7" s="83"/>
    </row>
    <row r="8" spans="2:14" x14ac:dyDescent="0.4">
      <c r="B8" s="76">
        <v>3</v>
      </c>
      <c r="C8" s="77" t="s">
        <v>40</v>
      </c>
      <c r="D8" s="78" t="str">
        <f t="shared" si="0"/>
        <v>c</v>
      </c>
      <c r="E8" s="76" t="s">
        <v>16</v>
      </c>
      <c r="F8" s="79">
        <v>0.41666666666666669</v>
      </c>
      <c r="G8" s="76" t="s">
        <v>17</v>
      </c>
      <c r="H8" s="79">
        <v>0.79166666666666663</v>
      </c>
      <c r="I8" s="80" t="s">
        <v>37</v>
      </c>
      <c r="J8" s="79">
        <v>4.1666666666666664E-2</v>
      </c>
      <c r="K8" s="81" t="s">
        <v>2</v>
      </c>
      <c r="L8" s="82">
        <f>IF(OR(F8="",H8=""),"",(H8+IF(F8&gt;H8,1,0)-F8-J8)*24)</f>
        <v>7.9999999999999982</v>
      </c>
      <c r="N8" s="83"/>
    </row>
    <row r="9" spans="2:14" x14ac:dyDescent="0.4">
      <c r="B9" s="76">
        <v>4</v>
      </c>
      <c r="C9" s="77" t="s">
        <v>41</v>
      </c>
      <c r="D9" s="78" t="str">
        <f t="shared" si="0"/>
        <v>d</v>
      </c>
      <c r="E9" s="76" t="s">
        <v>16</v>
      </c>
      <c r="F9" s="79">
        <v>0.5</v>
      </c>
      <c r="G9" s="76" t="s">
        <v>17</v>
      </c>
      <c r="H9" s="79">
        <v>0.875</v>
      </c>
      <c r="I9" s="80" t="s">
        <v>37</v>
      </c>
      <c r="J9" s="79">
        <v>4.1666666666666664E-2</v>
      </c>
      <c r="K9" s="81" t="s">
        <v>2</v>
      </c>
      <c r="L9" s="82">
        <f>IF(OR(F9="",H9=""),"",(H9+IF(F9&gt;H9,1,0)-F9-J9)*24)</f>
        <v>8</v>
      </c>
      <c r="N9" s="83"/>
    </row>
    <row r="10" spans="2:14" x14ac:dyDescent="0.4">
      <c r="B10" s="76">
        <v>5</v>
      </c>
      <c r="C10" s="77" t="s">
        <v>42</v>
      </c>
      <c r="D10" s="78" t="str">
        <f t="shared" si="0"/>
        <v>e</v>
      </c>
      <c r="E10" s="76" t="s">
        <v>16</v>
      </c>
      <c r="F10" s="79">
        <v>0.375</v>
      </c>
      <c r="G10" s="76" t="s">
        <v>17</v>
      </c>
      <c r="H10" s="79">
        <v>0.54166666666666663</v>
      </c>
      <c r="I10" s="80" t="s">
        <v>37</v>
      </c>
      <c r="J10" s="79">
        <v>0</v>
      </c>
      <c r="K10" s="81" t="s">
        <v>2</v>
      </c>
      <c r="L10" s="82">
        <f t="shared" ref="L10:L22" si="1">IF(OR(F10="",H10=""),"",(H10+IF(F10&gt;H10,1,0)-F10-J10)*24)</f>
        <v>3.9999999999999991</v>
      </c>
      <c r="N10" s="83"/>
    </row>
    <row r="11" spans="2:14" x14ac:dyDescent="0.4">
      <c r="B11" s="76">
        <v>6</v>
      </c>
      <c r="C11" s="77" t="s">
        <v>43</v>
      </c>
      <c r="D11" s="78" t="str">
        <f t="shared" si="0"/>
        <v>f</v>
      </c>
      <c r="E11" s="76" t="s">
        <v>16</v>
      </c>
      <c r="F11" s="79">
        <v>0.54166666666666663</v>
      </c>
      <c r="G11" s="76" t="s">
        <v>17</v>
      </c>
      <c r="H11" s="79">
        <v>0.77083333333333337</v>
      </c>
      <c r="I11" s="80" t="s">
        <v>37</v>
      </c>
      <c r="J11" s="79">
        <v>0</v>
      </c>
      <c r="K11" s="81" t="s">
        <v>2</v>
      </c>
      <c r="L11" s="82">
        <f>IF(OR(F11="",H11=""),"",(H11+IF(F11&gt;H11,1,0)-F11-J11)*24)</f>
        <v>5.5000000000000018</v>
      </c>
      <c r="N11" s="83"/>
    </row>
    <row r="12" spans="2:14" x14ac:dyDescent="0.4">
      <c r="B12" s="76">
        <v>7</v>
      </c>
      <c r="C12" s="77" t="s">
        <v>44</v>
      </c>
      <c r="D12" s="78" t="str">
        <f t="shared" si="0"/>
        <v>g</v>
      </c>
      <c r="E12" s="76" t="s">
        <v>16</v>
      </c>
      <c r="F12" s="79">
        <v>0.58333333333333337</v>
      </c>
      <c r="G12" s="76" t="s">
        <v>17</v>
      </c>
      <c r="H12" s="79">
        <v>0.83333333333333337</v>
      </c>
      <c r="I12" s="80" t="s">
        <v>37</v>
      </c>
      <c r="J12" s="79">
        <v>0</v>
      </c>
      <c r="K12" s="81" t="s">
        <v>2</v>
      </c>
      <c r="L12" s="82">
        <f t="shared" si="1"/>
        <v>6</v>
      </c>
      <c r="N12" s="83"/>
    </row>
    <row r="13" spans="2:14" x14ac:dyDescent="0.4">
      <c r="B13" s="76">
        <v>8</v>
      </c>
      <c r="C13" s="77" t="s">
        <v>45</v>
      </c>
      <c r="D13" s="78" t="str">
        <f t="shared" si="0"/>
        <v>h</v>
      </c>
      <c r="E13" s="76" t="s">
        <v>16</v>
      </c>
      <c r="F13" s="79">
        <v>0.66666666666666663</v>
      </c>
      <c r="G13" s="76" t="s">
        <v>17</v>
      </c>
      <c r="H13" s="79">
        <v>0</v>
      </c>
      <c r="I13" s="80" t="s">
        <v>37</v>
      </c>
      <c r="J13" s="79">
        <v>2.0833333333333332E-2</v>
      </c>
      <c r="K13" s="81" t="s">
        <v>2</v>
      </c>
      <c r="L13" s="82">
        <f t="shared" si="1"/>
        <v>7.5000000000000018</v>
      </c>
      <c r="N13" s="83" t="s">
        <v>169</v>
      </c>
    </row>
    <row r="14" spans="2:14" x14ac:dyDescent="0.4">
      <c r="B14" s="76">
        <v>9</v>
      </c>
      <c r="C14" s="77" t="s">
        <v>46</v>
      </c>
      <c r="D14" s="78" t="str">
        <f t="shared" si="0"/>
        <v>i</v>
      </c>
      <c r="E14" s="76" t="s">
        <v>16</v>
      </c>
      <c r="F14" s="79">
        <v>0</v>
      </c>
      <c r="G14" s="76" t="s">
        <v>17</v>
      </c>
      <c r="H14" s="79">
        <v>0.375</v>
      </c>
      <c r="I14" s="80" t="s">
        <v>37</v>
      </c>
      <c r="J14" s="79">
        <v>2.0833333333333332E-2</v>
      </c>
      <c r="K14" s="81" t="s">
        <v>2</v>
      </c>
      <c r="L14" s="82">
        <f t="shared" si="1"/>
        <v>8.5</v>
      </c>
      <c r="N14" s="83" t="s">
        <v>181</v>
      </c>
    </row>
    <row r="15" spans="2:14" x14ac:dyDescent="0.4">
      <c r="B15" s="76">
        <v>10</v>
      </c>
      <c r="C15" s="77" t="s">
        <v>47</v>
      </c>
      <c r="D15" s="78" t="str">
        <f t="shared" si="0"/>
        <v>j</v>
      </c>
      <c r="E15" s="76" t="s">
        <v>16</v>
      </c>
      <c r="F15" s="79"/>
      <c r="G15" s="76" t="s">
        <v>17</v>
      </c>
      <c r="H15" s="79"/>
      <c r="I15" s="80" t="s">
        <v>37</v>
      </c>
      <c r="J15" s="79">
        <v>0</v>
      </c>
      <c r="K15" s="81" t="s">
        <v>2</v>
      </c>
      <c r="L15" s="82" t="str">
        <f t="shared" si="1"/>
        <v/>
      </c>
      <c r="N15" s="83"/>
    </row>
    <row r="16" spans="2:14" x14ac:dyDescent="0.4">
      <c r="B16" s="76">
        <v>11</v>
      </c>
      <c r="C16" s="77" t="s">
        <v>48</v>
      </c>
      <c r="D16" s="78" t="str">
        <f t="shared" si="0"/>
        <v>k</v>
      </c>
      <c r="E16" s="76" t="s">
        <v>16</v>
      </c>
      <c r="F16" s="79"/>
      <c r="G16" s="76" t="s">
        <v>17</v>
      </c>
      <c r="H16" s="79"/>
      <c r="I16" s="80" t="s">
        <v>37</v>
      </c>
      <c r="J16" s="79">
        <v>0</v>
      </c>
      <c r="K16" s="81" t="s">
        <v>2</v>
      </c>
      <c r="L16" s="82" t="str">
        <f t="shared" si="1"/>
        <v/>
      </c>
      <c r="N16" s="83"/>
    </row>
    <row r="17" spans="2:14" x14ac:dyDescent="0.4">
      <c r="B17" s="76">
        <v>12</v>
      </c>
      <c r="C17" s="77" t="s">
        <v>49</v>
      </c>
      <c r="D17" s="78" t="str">
        <f t="shared" si="0"/>
        <v>l</v>
      </c>
      <c r="E17" s="76" t="s">
        <v>16</v>
      </c>
      <c r="F17" s="79"/>
      <c r="G17" s="76" t="s">
        <v>17</v>
      </c>
      <c r="H17" s="79"/>
      <c r="I17" s="80" t="s">
        <v>37</v>
      </c>
      <c r="J17" s="79">
        <v>0</v>
      </c>
      <c r="K17" s="81" t="s">
        <v>2</v>
      </c>
      <c r="L17" s="82" t="str">
        <f t="shared" si="1"/>
        <v/>
      </c>
      <c r="N17" s="83"/>
    </row>
    <row r="18" spans="2:14" x14ac:dyDescent="0.4">
      <c r="B18" s="76">
        <v>13</v>
      </c>
      <c r="C18" s="77" t="s">
        <v>50</v>
      </c>
      <c r="D18" s="78" t="str">
        <f t="shared" si="0"/>
        <v>m</v>
      </c>
      <c r="E18" s="76" t="s">
        <v>16</v>
      </c>
      <c r="F18" s="79"/>
      <c r="G18" s="76" t="s">
        <v>17</v>
      </c>
      <c r="H18" s="79"/>
      <c r="I18" s="80" t="s">
        <v>37</v>
      </c>
      <c r="J18" s="79">
        <v>0</v>
      </c>
      <c r="K18" s="81" t="s">
        <v>2</v>
      </c>
      <c r="L18" s="82" t="str">
        <f t="shared" si="1"/>
        <v/>
      </c>
      <c r="N18" s="83"/>
    </row>
    <row r="19" spans="2:14" x14ac:dyDescent="0.4">
      <c r="B19" s="76">
        <v>14</v>
      </c>
      <c r="C19" s="77" t="s">
        <v>51</v>
      </c>
      <c r="D19" s="78" t="str">
        <f t="shared" si="0"/>
        <v>n</v>
      </c>
      <c r="E19" s="76" t="s">
        <v>16</v>
      </c>
      <c r="F19" s="79"/>
      <c r="G19" s="76" t="s">
        <v>17</v>
      </c>
      <c r="H19" s="79"/>
      <c r="I19" s="80" t="s">
        <v>37</v>
      </c>
      <c r="J19" s="79">
        <v>0</v>
      </c>
      <c r="K19" s="81" t="s">
        <v>2</v>
      </c>
      <c r="L19" s="82" t="str">
        <f t="shared" si="1"/>
        <v/>
      </c>
      <c r="N19" s="83"/>
    </row>
    <row r="20" spans="2:14" x14ac:dyDescent="0.4">
      <c r="B20" s="76">
        <v>15</v>
      </c>
      <c r="C20" s="77" t="s">
        <v>52</v>
      </c>
      <c r="D20" s="78" t="str">
        <f t="shared" si="0"/>
        <v>o</v>
      </c>
      <c r="E20" s="76" t="s">
        <v>16</v>
      </c>
      <c r="F20" s="79"/>
      <c r="G20" s="76" t="s">
        <v>17</v>
      </c>
      <c r="H20" s="79"/>
      <c r="I20" s="80" t="s">
        <v>37</v>
      </c>
      <c r="J20" s="79">
        <v>0</v>
      </c>
      <c r="K20" s="81" t="s">
        <v>2</v>
      </c>
      <c r="L20" s="82" t="str">
        <f t="shared" si="1"/>
        <v/>
      </c>
      <c r="N20" s="83"/>
    </row>
    <row r="21" spans="2:14" x14ac:dyDescent="0.4">
      <c r="B21" s="76">
        <v>16</v>
      </c>
      <c r="C21" s="77" t="s">
        <v>53</v>
      </c>
      <c r="D21" s="78" t="str">
        <f t="shared" si="0"/>
        <v>p</v>
      </c>
      <c r="E21" s="76" t="s">
        <v>16</v>
      </c>
      <c r="F21" s="79"/>
      <c r="G21" s="76" t="s">
        <v>17</v>
      </c>
      <c r="H21" s="79"/>
      <c r="I21" s="80" t="s">
        <v>37</v>
      </c>
      <c r="J21" s="79">
        <v>0</v>
      </c>
      <c r="K21" s="81" t="s">
        <v>2</v>
      </c>
      <c r="L21" s="82" t="str">
        <f t="shared" si="1"/>
        <v/>
      </c>
      <c r="N21" s="83"/>
    </row>
    <row r="22" spans="2:14" x14ac:dyDescent="0.4">
      <c r="B22" s="76">
        <v>17</v>
      </c>
      <c r="C22" s="77" t="s">
        <v>54</v>
      </c>
      <c r="D22" s="78" t="str">
        <f t="shared" si="0"/>
        <v>q</v>
      </c>
      <c r="E22" s="76" t="s">
        <v>16</v>
      </c>
      <c r="F22" s="79"/>
      <c r="G22" s="76" t="s">
        <v>17</v>
      </c>
      <c r="H22" s="79"/>
      <c r="I22" s="80" t="s">
        <v>37</v>
      </c>
      <c r="J22" s="79">
        <v>0</v>
      </c>
      <c r="K22" s="81" t="s">
        <v>2</v>
      </c>
      <c r="L22" s="82" t="str">
        <f t="shared" si="1"/>
        <v/>
      </c>
      <c r="N22" s="83"/>
    </row>
    <row r="23" spans="2:14" x14ac:dyDescent="0.4">
      <c r="B23" s="76">
        <v>18</v>
      </c>
      <c r="C23" s="77" t="s">
        <v>55</v>
      </c>
      <c r="D23" s="78" t="str">
        <f t="shared" si="0"/>
        <v>r</v>
      </c>
      <c r="E23" s="76" t="s">
        <v>16</v>
      </c>
      <c r="F23" s="84"/>
      <c r="G23" s="76" t="s">
        <v>17</v>
      </c>
      <c r="H23" s="84"/>
      <c r="I23" s="80" t="s">
        <v>37</v>
      </c>
      <c r="J23" s="84"/>
      <c r="K23" s="81" t="s">
        <v>2</v>
      </c>
      <c r="L23" s="77">
        <v>1</v>
      </c>
      <c r="N23" s="83"/>
    </row>
    <row r="24" spans="2:14" x14ac:dyDescent="0.4">
      <c r="B24" s="76">
        <v>19</v>
      </c>
      <c r="C24" s="77" t="s">
        <v>56</v>
      </c>
      <c r="D24" s="78" t="str">
        <f t="shared" si="0"/>
        <v>s</v>
      </c>
      <c r="E24" s="76" t="s">
        <v>16</v>
      </c>
      <c r="F24" s="84"/>
      <c r="G24" s="76" t="s">
        <v>17</v>
      </c>
      <c r="H24" s="84"/>
      <c r="I24" s="80" t="s">
        <v>37</v>
      </c>
      <c r="J24" s="84"/>
      <c r="K24" s="81" t="s">
        <v>2</v>
      </c>
      <c r="L24" s="77">
        <v>2</v>
      </c>
      <c r="N24" s="83"/>
    </row>
    <row r="25" spans="2:14" x14ac:dyDescent="0.4">
      <c r="B25" s="76">
        <v>20</v>
      </c>
      <c r="C25" s="77" t="s">
        <v>57</v>
      </c>
      <c r="D25" s="78" t="str">
        <f t="shared" si="0"/>
        <v>t</v>
      </c>
      <c r="E25" s="76" t="s">
        <v>16</v>
      </c>
      <c r="F25" s="84"/>
      <c r="G25" s="76" t="s">
        <v>17</v>
      </c>
      <c r="H25" s="84"/>
      <c r="I25" s="80" t="s">
        <v>37</v>
      </c>
      <c r="J25" s="84"/>
      <c r="K25" s="81" t="s">
        <v>2</v>
      </c>
      <c r="L25" s="77">
        <v>3</v>
      </c>
      <c r="N25" s="83"/>
    </row>
    <row r="26" spans="2:14" x14ac:dyDescent="0.4">
      <c r="B26" s="76">
        <v>21</v>
      </c>
      <c r="C26" s="77" t="s">
        <v>58</v>
      </c>
      <c r="D26" s="78" t="str">
        <f t="shared" si="0"/>
        <v>u</v>
      </c>
      <c r="E26" s="76" t="s">
        <v>16</v>
      </c>
      <c r="F26" s="84"/>
      <c r="G26" s="76" t="s">
        <v>17</v>
      </c>
      <c r="H26" s="84"/>
      <c r="I26" s="80" t="s">
        <v>37</v>
      </c>
      <c r="J26" s="84"/>
      <c r="K26" s="81" t="s">
        <v>2</v>
      </c>
      <c r="L26" s="77">
        <v>4</v>
      </c>
      <c r="N26" s="83"/>
    </row>
    <row r="27" spans="2:14" x14ac:dyDescent="0.4">
      <c r="B27" s="76">
        <v>22</v>
      </c>
      <c r="C27" s="77" t="s">
        <v>59</v>
      </c>
      <c r="D27" s="78" t="str">
        <f t="shared" si="0"/>
        <v>v</v>
      </c>
      <c r="E27" s="76" t="s">
        <v>16</v>
      </c>
      <c r="F27" s="84"/>
      <c r="G27" s="76" t="s">
        <v>17</v>
      </c>
      <c r="H27" s="84"/>
      <c r="I27" s="80" t="s">
        <v>37</v>
      </c>
      <c r="J27" s="84"/>
      <c r="K27" s="81" t="s">
        <v>2</v>
      </c>
      <c r="L27" s="77">
        <v>5</v>
      </c>
      <c r="N27" s="83"/>
    </row>
    <row r="28" spans="2:14" x14ac:dyDescent="0.4">
      <c r="B28" s="76">
        <v>23</v>
      </c>
      <c r="C28" s="77" t="s">
        <v>60</v>
      </c>
      <c r="D28" s="78" t="str">
        <f t="shared" si="0"/>
        <v>w</v>
      </c>
      <c r="E28" s="76" t="s">
        <v>16</v>
      </c>
      <c r="F28" s="84"/>
      <c r="G28" s="76" t="s">
        <v>17</v>
      </c>
      <c r="H28" s="84"/>
      <c r="I28" s="80" t="s">
        <v>37</v>
      </c>
      <c r="J28" s="84"/>
      <c r="K28" s="81" t="s">
        <v>2</v>
      </c>
      <c r="L28" s="77">
        <v>6</v>
      </c>
      <c r="N28" s="83"/>
    </row>
    <row r="29" spans="2:14" x14ac:dyDescent="0.4">
      <c r="B29" s="76">
        <v>24</v>
      </c>
      <c r="C29" s="77" t="s">
        <v>61</v>
      </c>
      <c r="D29" s="78" t="str">
        <f t="shared" si="0"/>
        <v>x</v>
      </c>
      <c r="E29" s="76" t="s">
        <v>16</v>
      </c>
      <c r="F29" s="84"/>
      <c r="G29" s="76" t="s">
        <v>17</v>
      </c>
      <c r="H29" s="84"/>
      <c r="I29" s="80" t="s">
        <v>37</v>
      </c>
      <c r="J29" s="84"/>
      <c r="K29" s="81" t="s">
        <v>2</v>
      </c>
      <c r="L29" s="77">
        <v>7</v>
      </c>
      <c r="N29" s="83"/>
    </row>
    <row r="30" spans="2:14" x14ac:dyDescent="0.4">
      <c r="B30" s="76">
        <v>25</v>
      </c>
      <c r="C30" s="77" t="s">
        <v>62</v>
      </c>
      <c r="D30" s="78" t="str">
        <f t="shared" si="0"/>
        <v>y</v>
      </c>
      <c r="E30" s="76" t="s">
        <v>16</v>
      </c>
      <c r="F30" s="84"/>
      <c r="G30" s="76" t="s">
        <v>17</v>
      </c>
      <c r="H30" s="84"/>
      <c r="I30" s="80" t="s">
        <v>37</v>
      </c>
      <c r="J30" s="84"/>
      <c r="K30" s="81" t="s">
        <v>2</v>
      </c>
      <c r="L30" s="77">
        <v>8</v>
      </c>
      <c r="N30" s="83"/>
    </row>
    <row r="31" spans="2:14" x14ac:dyDescent="0.4">
      <c r="B31" s="76">
        <v>26</v>
      </c>
      <c r="C31" s="77" t="s">
        <v>63</v>
      </c>
      <c r="D31" s="78" t="str">
        <f t="shared" si="0"/>
        <v>z</v>
      </c>
      <c r="E31" s="76" t="s">
        <v>16</v>
      </c>
      <c r="F31" s="84"/>
      <c r="G31" s="76" t="s">
        <v>17</v>
      </c>
      <c r="H31" s="84"/>
      <c r="I31" s="80" t="s">
        <v>37</v>
      </c>
      <c r="J31" s="84"/>
      <c r="K31" s="81" t="s">
        <v>2</v>
      </c>
      <c r="L31" s="77">
        <v>1</v>
      </c>
      <c r="N31" s="83"/>
    </row>
    <row r="32" spans="2:14" x14ac:dyDescent="0.4">
      <c r="B32" s="76">
        <v>27</v>
      </c>
      <c r="C32" s="77" t="s">
        <v>61</v>
      </c>
      <c r="D32" s="78" t="str">
        <f t="shared" si="0"/>
        <v>x</v>
      </c>
      <c r="E32" s="76" t="s">
        <v>16</v>
      </c>
      <c r="F32" s="84"/>
      <c r="G32" s="76" t="s">
        <v>17</v>
      </c>
      <c r="H32" s="84"/>
      <c r="I32" s="80" t="s">
        <v>37</v>
      </c>
      <c r="J32" s="84"/>
      <c r="K32" s="81" t="s">
        <v>2</v>
      </c>
      <c r="L32" s="77">
        <v>2</v>
      </c>
      <c r="N32" s="83"/>
    </row>
    <row r="33" spans="2:14" x14ac:dyDescent="0.4">
      <c r="B33" s="76">
        <v>28</v>
      </c>
      <c r="C33" s="77" t="s">
        <v>64</v>
      </c>
      <c r="D33" s="78" t="str">
        <f t="shared" si="0"/>
        <v>aa</v>
      </c>
      <c r="E33" s="76" t="s">
        <v>16</v>
      </c>
      <c r="F33" s="84"/>
      <c r="G33" s="76" t="s">
        <v>17</v>
      </c>
      <c r="H33" s="84"/>
      <c r="I33" s="80" t="s">
        <v>37</v>
      </c>
      <c r="J33" s="84"/>
      <c r="K33" s="81" t="s">
        <v>2</v>
      </c>
      <c r="L33" s="77">
        <v>3</v>
      </c>
      <c r="N33" s="83"/>
    </row>
    <row r="34" spans="2:14" x14ac:dyDescent="0.4">
      <c r="B34" s="76">
        <v>29</v>
      </c>
      <c r="C34" s="77" t="s">
        <v>65</v>
      </c>
      <c r="D34" s="78" t="str">
        <f t="shared" si="0"/>
        <v>ab</v>
      </c>
      <c r="E34" s="76" t="s">
        <v>16</v>
      </c>
      <c r="F34" s="84"/>
      <c r="G34" s="76" t="s">
        <v>17</v>
      </c>
      <c r="H34" s="84"/>
      <c r="I34" s="80" t="s">
        <v>37</v>
      </c>
      <c r="J34" s="84"/>
      <c r="K34" s="81" t="s">
        <v>2</v>
      </c>
      <c r="L34" s="77">
        <v>4</v>
      </c>
      <c r="N34" s="83"/>
    </row>
    <row r="35" spans="2:14" x14ac:dyDescent="0.4">
      <c r="B35" s="76">
        <v>30</v>
      </c>
      <c r="C35" s="77" t="s">
        <v>66</v>
      </c>
      <c r="D35" s="78" t="str">
        <f t="shared" si="0"/>
        <v>ac</v>
      </c>
      <c r="E35" s="76" t="s">
        <v>16</v>
      </c>
      <c r="F35" s="84"/>
      <c r="G35" s="76" t="s">
        <v>17</v>
      </c>
      <c r="H35" s="84"/>
      <c r="I35" s="80" t="s">
        <v>37</v>
      </c>
      <c r="J35" s="84"/>
      <c r="K35" s="81" t="s">
        <v>2</v>
      </c>
      <c r="L35" s="77">
        <v>5</v>
      </c>
      <c r="N35" s="83"/>
    </row>
    <row r="36" spans="2:14" x14ac:dyDescent="0.4">
      <c r="B36" s="76">
        <v>31</v>
      </c>
      <c r="C36" s="77" t="s">
        <v>67</v>
      </c>
      <c r="D36" s="78" t="str">
        <f t="shared" si="0"/>
        <v>ad</v>
      </c>
      <c r="E36" s="76" t="s">
        <v>16</v>
      </c>
      <c r="F36" s="84"/>
      <c r="G36" s="76" t="s">
        <v>17</v>
      </c>
      <c r="H36" s="84"/>
      <c r="I36" s="80" t="s">
        <v>37</v>
      </c>
      <c r="J36" s="84"/>
      <c r="K36" s="81" t="s">
        <v>2</v>
      </c>
      <c r="L36" s="77">
        <v>6</v>
      </c>
      <c r="N36" s="83"/>
    </row>
    <row r="37" spans="2:14" x14ac:dyDescent="0.4">
      <c r="B37" s="76">
        <v>32</v>
      </c>
      <c r="C37" s="77" t="s">
        <v>68</v>
      </c>
      <c r="D37" s="78" t="str">
        <f t="shared" si="0"/>
        <v>ae</v>
      </c>
      <c r="E37" s="76" t="s">
        <v>16</v>
      </c>
      <c r="F37" s="84"/>
      <c r="G37" s="76" t="s">
        <v>17</v>
      </c>
      <c r="H37" s="84"/>
      <c r="I37" s="80" t="s">
        <v>37</v>
      </c>
      <c r="J37" s="84"/>
      <c r="K37" s="81" t="s">
        <v>2</v>
      </c>
      <c r="L37" s="77">
        <v>7</v>
      </c>
      <c r="N37" s="83"/>
    </row>
    <row r="38" spans="2:14" x14ac:dyDescent="0.4">
      <c r="B38" s="76">
        <v>33</v>
      </c>
      <c r="C38" s="77" t="s">
        <v>69</v>
      </c>
      <c r="D38" s="78" t="str">
        <f t="shared" si="0"/>
        <v>af</v>
      </c>
      <c r="E38" s="76" t="s">
        <v>16</v>
      </c>
      <c r="F38" s="84"/>
      <c r="G38" s="76" t="s">
        <v>17</v>
      </c>
      <c r="H38" s="84"/>
      <c r="I38" s="80" t="s">
        <v>37</v>
      </c>
      <c r="J38" s="84"/>
      <c r="K38" s="81" t="s">
        <v>2</v>
      </c>
      <c r="L38" s="77">
        <v>8</v>
      </c>
      <c r="N38" s="83"/>
    </row>
    <row r="39" spans="2:14" x14ac:dyDescent="0.4">
      <c r="B39" s="76">
        <v>34</v>
      </c>
      <c r="C39" s="85" t="s">
        <v>87</v>
      </c>
      <c r="D39" s="78"/>
      <c r="E39" s="76" t="s">
        <v>16</v>
      </c>
      <c r="F39" s="79">
        <v>0.29166666666666669</v>
      </c>
      <c r="G39" s="76" t="s">
        <v>17</v>
      </c>
      <c r="H39" s="79">
        <v>0.39583333333333331</v>
      </c>
      <c r="I39" s="80" t="s">
        <v>37</v>
      </c>
      <c r="J39" s="79">
        <v>0</v>
      </c>
      <c r="K39" s="81" t="s">
        <v>2</v>
      </c>
      <c r="L39" s="82">
        <f t="shared" ref="L39:L40" si="2">IF(OR(F39="",H39=""),"",(H39+IF(F39&gt;H39,1,0)-F39-J39)*24)</f>
        <v>2.4999999999999991</v>
      </c>
      <c r="N39" s="83"/>
    </row>
    <row r="40" spans="2:14" x14ac:dyDescent="0.4">
      <c r="B40" s="76"/>
      <c r="C40" s="86" t="s">
        <v>36</v>
      </c>
      <c r="D40" s="78"/>
      <c r="E40" s="76" t="s">
        <v>16</v>
      </c>
      <c r="F40" s="79">
        <v>0.6875</v>
      </c>
      <c r="G40" s="76" t="s">
        <v>17</v>
      </c>
      <c r="H40" s="79">
        <v>0.83333333333333337</v>
      </c>
      <c r="I40" s="80" t="s">
        <v>37</v>
      </c>
      <c r="J40" s="79">
        <v>0</v>
      </c>
      <c r="K40" s="81" t="s">
        <v>2</v>
      </c>
      <c r="L40" s="82">
        <f t="shared" si="2"/>
        <v>3.5000000000000009</v>
      </c>
      <c r="N40" s="83"/>
    </row>
    <row r="41" spans="2:14" x14ac:dyDescent="0.4">
      <c r="B41" s="76"/>
      <c r="C41" s="87" t="s">
        <v>36</v>
      </c>
      <c r="D41" s="78" t="str">
        <f>C39</f>
        <v>ag</v>
      </c>
      <c r="E41" s="76" t="s">
        <v>16</v>
      </c>
      <c r="F41" s="79" t="s">
        <v>36</v>
      </c>
      <c r="G41" s="76" t="s">
        <v>17</v>
      </c>
      <c r="H41" s="79" t="s">
        <v>36</v>
      </c>
      <c r="I41" s="80" t="s">
        <v>37</v>
      </c>
      <c r="J41" s="79" t="s">
        <v>36</v>
      </c>
      <c r="K41" s="81" t="s">
        <v>2</v>
      </c>
      <c r="L41" s="82">
        <f>IF(OR(L39="",L40=""),"",L39+L40)</f>
        <v>6</v>
      </c>
      <c r="N41" s="83" t="s">
        <v>154</v>
      </c>
    </row>
    <row r="42" spans="2:14" x14ac:dyDescent="0.4">
      <c r="B42" s="76"/>
      <c r="C42" s="85" t="s">
        <v>155</v>
      </c>
      <c r="D42" s="78"/>
      <c r="E42" s="76" t="s">
        <v>16</v>
      </c>
      <c r="F42" s="79"/>
      <c r="G42" s="76" t="s">
        <v>17</v>
      </c>
      <c r="H42" s="79"/>
      <c r="I42" s="80" t="s">
        <v>37</v>
      </c>
      <c r="J42" s="79">
        <v>0</v>
      </c>
      <c r="K42" s="81" t="s">
        <v>2</v>
      </c>
      <c r="L42" s="82" t="str">
        <f t="shared" ref="L42:L43" si="3">IF(OR(F42="",H42=""),"",(H42+IF(F42&gt;H42,1,0)-F42-J42)*24)</f>
        <v/>
      </c>
      <c r="N42" s="83"/>
    </row>
    <row r="43" spans="2:14" x14ac:dyDescent="0.4">
      <c r="B43" s="76">
        <v>35</v>
      </c>
      <c r="C43" s="86" t="s">
        <v>36</v>
      </c>
      <c r="D43" s="78"/>
      <c r="E43" s="76" t="s">
        <v>16</v>
      </c>
      <c r="F43" s="79"/>
      <c r="G43" s="76" t="s">
        <v>17</v>
      </c>
      <c r="H43" s="79"/>
      <c r="I43" s="80" t="s">
        <v>37</v>
      </c>
      <c r="J43" s="79">
        <v>0</v>
      </c>
      <c r="K43" s="81" t="s">
        <v>2</v>
      </c>
      <c r="L43" s="82" t="str">
        <f t="shared" si="3"/>
        <v/>
      </c>
      <c r="N43" s="83"/>
    </row>
    <row r="44" spans="2:14" x14ac:dyDescent="0.4">
      <c r="B44" s="76"/>
      <c r="C44" s="87" t="s">
        <v>36</v>
      </c>
      <c r="D44" s="78" t="str">
        <f>C42</f>
        <v>ah</v>
      </c>
      <c r="E44" s="76" t="s">
        <v>16</v>
      </c>
      <c r="F44" s="79" t="s">
        <v>36</v>
      </c>
      <c r="G44" s="76" t="s">
        <v>17</v>
      </c>
      <c r="H44" s="79" t="s">
        <v>36</v>
      </c>
      <c r="I44" s="80" t="s">
        <v>37</v>
      </c>
      <c r="J44" s="79" t="s">
        <v>36</v>
      </c>
      <c r="K44" s="81" t="s">
        <v>2</v>
      </c>
      <c r="L44" s="82" t="str">
        <f>IF(OR(L42="",L43=""),"",L42+L43)</f>
        <v/>
      </c>
      <c r="N44" s="83" t="s">
        <v>156</v>
      </c>
    </row>
    <row r="45" spans="2:14" x14ac:dyDescent="0.4">
      <c r="B45" s="76"/>
      <c r="C45" s="85" t="s">
        <v>157</v>
      </c>
      <c r="D45" s="78"/>
      <c r="E45" s="76" t="s">
        <v>16</v>
      </c>
      <c r="F45" s="79"/>
      <c r="G45" s="76" t="s">
        <v>17</v>
      </c>
      <c r="H45" s="79"/>
      <c r="I45" s="80" t="s">
        <v>37</v>
      </c>
      <c r="J45" s="79">
        <v>0</v>
      </c>
      <c r="K45" s="81" t="s">
        <v>2</v>
      </c>
      <c r="L45" s="82" t="str">
        <f t="shared" ref="L45:L46" si="4">IF(OR(F45="",H45=""),"",(H45+IF(F45&gt;H45,1,0)-F45-J45)*24)</f>
        <v/>
      </c>
      <c r="N45" s="83"/>
    </row>
    <row r="46" spans="2:14" x14ac:dyDescent="0.4">
      <c r="B46" s="76">
        <v>36</v>
      </c>
      <c r="C46" s="86" t="s">
        <v>36</v>
      </c>
      <c r="D46" s="78"/>
      <c r="E46" s="76" t="s">
        <v>16</v>
      </c>
      <c r="F46" s="79"/>
      <c r="G46" s="76" t="s">
        <v>17</v>
      </c>
      <c r="H46" s="79"/>
      <c r="I46" s="80" t="s">
        <v>37</v>
      </c>
      <c r="J46" s="79">
        <v>0</v>
      </c>
      <c r="K46" s="81" t="s">
        <v>2</v>
      </c>
      <c r="L46" s="82" t="str">
        <f t="shared" si="4"/>
        <v/>
      </c>
      <c r="N46" s="83"/>
    </row>
    <row r="47" spans="2:14" x14ac:dyDescent="0.4">
      <c r="B47" s="76"/>
      <c r="C47" s="87" t="s">
        <v>36</v>
      </c>
      <c r="D47" s="78" t="str">
        <f>C45</f>
        <v>ai</v>
      </c>
      <c r="E47" s="76" t="s">
        <v>16</v>
      </c>
      <c r="F47" s="79" t="s">
        <v>36</v>
      </c>
      <c r="G47" s="76" t="s">
        <v>17</v>
      </c>
      <c r="H47" s="79" t="s">
        <v>36</v>
      </c>
      <c r="I47" s="80" t="s">
        <v>37</v>
      </c>
      <c r="J47" s="79" t="s">
        <v>36</v>
      </c>
      <c r="K47" s="81" t="s">
        <v>2</v>
      </c>
      <c r="L47" s="82" t="str">
        <f>IF(OR(L45="",L46=""),"",L45+L46)</f>
        <v/>
      </c>
      <c r="N47" s="83" t="s">
        <v>156</v>
      </c>
    </row>
    <row r="49" spans="3:4" x14ac:dyDescent="0.4">
      <c r="C49" s="72" t="s">
        <v>158</v>
      </c>
      <c r="D49" s="72"/>
    </row>
    <row r="50" spans="3:4" x14ac:dyDescent="0.4">
      <c r="C50" s="72" t="s">
        <v>159</v>
      </c>
      <c r="D50" s="72"/>
    </row>
    <row r="51" spans="3:4" x14ac:dyDescent="0.4">
      <c r="C51" s="72" t="s">
        <v>160</v>
      </c>
      <c r="D51" s="72"/>
    </row>
    <row r="52" spans="3:4" x14ac:dyDescent="0.4">
      <c r="C52" s="72" t="s">
        <v>161</v>
      </c>
      <c r="D52" s="72"/>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96"/>
  <sheetViews>
    <sheetView zoomScale="80" zoomScaleNormal="80" workbookViewId="0">
      <selection activeCell="A47" sqref="A47"/>
    </sheetView>
  </sheetViews>
  <sheetFormatPr defaultColWidth="9" defaultRowHeight="18.75" x14ac:dyDescent="0.4"/>
  <cols>
    <col min="1" max="2" width="9" style="20"/>
    <col min="3" max="3" width="40.625" style="20" customWidth="1"/>
    <col min="4" max="16384" width="9" style="20"/>
  </cols>
  <sheetData>
    <row r="1" spans="1:10" x14ac:dyDescent="0.4">
      <c r="A1" s="20" t="s">
        <v>91</v>
      </c>
      <c r="C1" s="43"/>
      <c r="D1" s="43"/>
      <c r="E1" s="43"/>
    </row>
    <row r="2" spans="1:10" s="45" customFormat="1" ht="20.25" customHeight="1" x14ac:dyDescent="0.4">
      <c r="A2" s="44" t="s">
        <v>212</v>
      </c>
      <c r="B2" s="44"/>
      <c r="C2" s="43"/>
      <c r="D2" s="43"/>
      <c r="E2" s="43"/>
    </row>
    <row r="3" spans="1:10" s="50" customFormat="1" ht="20.25" customHeight="1" x14ac:dyDescent="0.4">
      <c r="A3" s="66"/>
      <c r="B3" s="43" t="s">
        <v>145</v>
      </c>
      <c r="C3" s="43"/>
      <c r="E3" s="333" t="s">
        <v>146</v>
      </c>
      <c r="F3" s="333"/>
      <c r="G3" s="333"/>
      <c r="H3" s="333"/>
      <c r="I3" s="333"/>
      <c r="J3" s="333"/>
    </row>
    <row r="4" spans="1:10" s="50" customFormat="1" ht="20.25" customHeight="1" x14ac:dyDescent="0.4">
      <c r="A4" s="67"/>
      <c r="B4" s="43" t="s">
        <v>147</v>
      </c>
      <c r="C4" s="43"/>
      <c r="E4" s="333"/>
      <c r="F4" s="333"/>
      <c r="G4" s="333"/>
      <c r="H4" s="333"/>
      <c r="I4" s="333"/>
      <c r="J4" s="333"/>
    </row>
    <row r="5" spans="1:10" s="45" customFormat="1" ht="20.25" customHeight="1" x14ac:dyDescent="0.4">
      <c r="A5" s="47" t="s">
        <v>140</v>
      </c>
      <c r="B5" s="43"/>
      <c r="C5" s="43"/>
      <c r="D5" s="46"/>
      <c r="E5" s="48"/>
    </row>
    <row r="6" spans="1:10" s="45" customFormat="1" ht="20.25" customHeight="1" x14ac:dyDescent="0.4">
      <c r="A6" s="43" t="s">
        <v>92</v>
      </c>
      <c r="B6" s="44"/>
      <c r="C6" s="43"/>
      <c r="D6" s="46"/>
      <c r="E6" s="48"/>
    </row>
    <row r="7" spans="1:10" s="50" customFormat="1" ht="20.25" customHeight="1" x14ac:dyDescent="0.4">
      <c r="A7" s="43" t="s">
        <v>246</v>
      </c>
      <c r="B7" s="43"/>
      <c r="C7" s="43"/>
    </row>
    <row r="8" spans="1:10" s="50" customFormat="1" ht="20.25" customHeight="1" x14ac:dyDescent="0.4">
      <c r="A8" s="43" t="s">
        <v>247</v>
      </c>
      <c r="B8" s="43"/>
      <c r="C8" s="43"/>
    </row>
    <row r="9" spans="1:10" s="45" customFormat="1" ht="20.25" customHeight="1" x14ac:dyDescent="0.4">
      <c r="A9" s="43" t="s">
        <v>172</v>
      </c>
      <c r="B9" s="44"/>
      <c r="C9" s="43"/>
    </row>
    <row r="10" spans="1:10" s="45" customFormat="1" ht="20.25" customHeight="1" x14ac:dyDescent="0.4">
      <c r="A10" s="43" t="s">
        <v>225</v>
      </c>
      <c r="B10" s="44"/>
      <c r="C10" s="43"/>
    </row>
    <row r="11" spans="1:10" s="45" customFormat="1" ht="20.25" customHeight="1" x14ac:dyDescent="0.4">
      <c r="A11" s="43" t="s">
        <v>226</v>
      </c>
      <c r="B11" s="44"/>
      <c r="C11" s="43"/>
    </row>
    <row r="12" spans="1:10" s="45" customFormat="1" ht="17.25" customHeight="1" x14ac:dyDescent="0.4">
      <c r="A12" s="43" t="s">
        <v>227</v>
      </c>
      <c r="B12" s="43"/>
      <c r="C12" s="43"/>
    </row>
    <row r="13" spans="1:10" s="45" customFormat="1" ht="17.25" customHeight="1" x14ac:dyDescent="0.4">
      <c r="A13" s="43" t="s">
        <v>234</v>
      </c>
      <c r="B13" s="43"/>
      <c r="C13" s="43"/>
    </row>
    <row r="14" spans="1:10" s="45" customFormat="1" ht="17.25" customHeight="1" x14ac:dyDescent="0.4">
      <c r="A14" s="43"/>
      <c r="B14" s="22" t="s">
        <v>20</v>
      </c>
      <c r="C14" s="22" t="s">
        <v>3</v>
      </c>
    </row>
    <row r="15" spans="1:10" s="45" customFormat="1" ht="17.25" customHeight="1" x14ac:dyDescent="0.4">
      <c r="A15" s="43"/>
      <c r="B15" s="22">
        <v>1</v>
      </c>
      <c r="C15" s="49" t="s">
        <v>70</v>
      </c>
    </row>
    <row r="16" spans="1:10" s="45" customFormat="1" ht="17.25" customHeight="1" x14ac:dyDescent="0.4">
      <c r="A16" s="43"/>
      <c r="B16" s="22">
        <v>2</v>
      </c>
      <c r="C16" s="49" t="s">
        <v>101</v>
      </c>
    </row>
    <row r="17" spans="1:24" s="45" customFormat="1" ht="17.25" customHeight="1" x14ac:dyDescent="0.4">
      <c r="A17" s="43"/>
      <c r="B17" s="22">
        <v>3</v>
      </c>
      <c r="C17" s="49" t="s">
        <v>182</v>
      </c>
    </row>
    <row r="18" spans="1:24" s="45" customFormat="1" ht="17.25" customHeight="1" x14ac:dyDescent="0.4">
      <c r="A18" s="43"/>
      <c r="B18" s="22">
        <v>4</v>
      </c>
      <c r="C18" s="49" t="s">
        <v>104</v>
      </c>
    </row>
    <row r="19" spans="1:24" s="45" customFormat="1" ht="17.25" customHeight="1" x14ac:dyDescent="0.4">
      <c r="A19" s="43"/>
      <c r="B19" s="22">
        <v>5</v>
      </c>
      <c r="C19" s="49" t="s">
        <v>102</v>
      </c>
    </row>
    <row r="20" spans="1:24" s="45" customFormat="1" ht="17.25" customHeight="1" x14ac:dyDescent="0.4">
      <c r="A20" s="43"/>
      <c r="B20" s="22">
        <v>6</v>
      </c>
      <c r="C20" s="49" t="s">
        <v>103</v>
      </c>
    </row>
    <row r="21" spans="1:24" s="45" customFormat="1" ht="17.25" customHeight="1" x14ac:dyDescent="0.4">
      <c r="A21" s="43"/>
      <c r="B21" s="22">
        <v>7</v>
      </c>
      <c r="C21" s="49" t="s">
        <v>108</v>
      </c>
    </row>
    <row r="22" spans="1:24" s="45" customFormat="1" ht="17.25" customHeight="1" x14ac:dyDescent="0.4">
      <c r="A22" s="43"/>
      <c r="B22" s="22">
        <v>8</v>
      </c>
      <c r="C22" s="49" t="s">
        <v>109</v>
      </c>
    </row>
    <row r="23" spans="1:24" s="45" customFormat="1" ht="17.25" customHeight="1" x14ac:dyDescent="0.4">
      <c r="A23" s="43"/>
      <c r="B23" s="22">
        <v>9</v>
      </c>
      <c r="C23" s="49" t="s">
        <v>110</v>
      </c>
    </row>
    <row r="24" spans="1:24" s="45" customFormat="1" ht="17.25" customHeight="1" x14ac:dyDescent="0.4">
      <c r="A24" s="43"/>
      <c r="B24" s="22">
        <v>10</v>
      </c>
      <c r="C24" s="49" t="s">
        <v>71</v>
      </c>
    </row>
    <row r="25" spans="1:24" s="45" customFormat="1" ht="17.25" customHeight="1" x14ac:dyDescent="0.4">
      <c r="A25" s="43"/>
      <c r="B25" s="22">
        <v>11</v>
      </c>
      <c r="C25" s="49" t="s">
        <v>199</v>
      </c>
    </row>
    <row r="26" spans="1:24" s="45" customFormat="1" ht="17.25" customHeight="1" x14ac:dyDescent="0.4">
      <c r="A26" s="43"/>
      <c r="B26" s="22">
        <v>12</v>
      </c>
      <c r="C26" s="49" t="s">
        <v>183</v>
      </c>
    </row>
    <row r="27" spans="1:24" s="45" customFormat="1" ht="17.25" customHeight="1" x14ac:dyDescent="0.4">
      <c r="A27" s="43"/>
      <c r="B27" s="22">
        <v>13</v>
      </c>
      <c r="C27" s="49" t="s">
        <v>184</v>
      </c>
    </row>
    <row r="28" spans="1:24" s="45" customFormat="1" ht="17.25" customHeight="1" x14ac:dyDescent="0.4">
      <c r="A28" s="43"/>
      <c r="B28" s="22">
        <v>14</v>
      </c>
      <c r="C28" s="49" t="s">
        <v>185</v>
      </c>
    </row>
    <row r="29" spans="1:24" s="45" customFormat="1" ht="17.25" customHeight="1" x14ac:dyDescent="0.4">
      <c r="A29" s="43" t="s">
        <v>228</v>
      </c>
      <c r="B29" s="43"/>
      <c r="C29" s="43"/>
      <c r="D29" s="50"/>
      <c r="E29" s="50"/>
    </row>
    <row r="30" spans="1:24" s="45" customFormat="1" ht="17.25" customHeight="1" x14ac:dyDescent="0.4">
      <c r="A30" s="43" t="s">
        <v>93</v>
      </c>
      <c r="B30" s="43"/>
      <c r="C30" s="43"/>
      <c r="D30" s="50"/>
      <c r="E30" s="50"/>
    </row>
    <row r="31" spans="1:24" s="45" customFormat="1" ht="17.25" customHeight="1" x14ac:dyDescent="0.4">
      <c r="A31" s="43"/>
      <c r="B31" s="22" t="s">
        <v>4</v>
      </c>
      <c r="C31" s="22" t="s">
        <v>5</v>
      </c>
      <c r="D31" s="50"/>
      <c r="E31" s="50"/>
      <c r="F31" s="51"/>
      <c r="G31" s="51"/>
      <c r="I31" s="51"/>
      <c r="J31" s="51"/>
      <c r="K31" s="51"/>
      <c r="L31" s="51"/>
      <c r="M31" s="51"/>
      <c r="N31" s="51"/>
      <c r="Q31" s="51"/>
      <c r="R31" s="51"/>
      <c r="S31" s="51"/>
      <c r="V31" s="51"/>
      <c r="W31" s="51"/>
      <c r="X31" s="51"/>
    </row>
    <row r="32" spans="1:24" s="45" customFormat="1" ht="17.25" customHeight="1" x14ac:dyDescent="0.4">
      <c r="A32" s="43"/>
      <c r="B32" s="22" t="s">
        <v>6</v>
      </c>
      <c r="C32" s="49" t="s">
        <v>94</v>
      </c>
      <c r="D32" s="50"/>
      <c r="E32" s="50"/>
      <c r="F32" s="51"/>
      <c r="G32" s="51"/>
      <c r="I32" s="51"/>
      <c r="J32" s="51"/>
      <c r="K32" s="51"/>
      <c r="L32" s="51"/>
      <c r="M32" s="51"/>
      <c r="N32" s="51"/>
      <c r="Q32" s="51"/>
      <c r="R32" s="51"/>
      <c r="S32" s="51"/>
      <c r="V32" s="51"/>
      <c r="W32" s="51"/>
      <c r="X32" s="51"/>
    </row>
    <row r="33" spans="1:44" s="45" customFormat="1" ht="17.25" customHeight="1" x14ac:dyDescent="0.4">
      <c r="A33" s="43"/>
      <c r="B33" s="22" t="s">
        <v>7</v>
      </c>
      <c r="C33" s="49" t="s">
        <v>95</v>
      </c>
      <c r="D33" s="50"/>
      <c r="E33" s="50"/>
      <c r="F33" s="51"/>
      <c r="G33" s="51"/>
      <c r="I33" s="51"/>
      <c r="J33" s="51"/>
      <c r="K33" s="51"/>
      <c r="L33" s="51"/>
      <c r="M33" s="51"/>
      <c r="N33" s="51"/>
      <c r="Q33" s="51"/>
      <c r="R33" s="51"/>
      <c r="S33" s="51"/>
      <c r="V33" s="51"/>
      <c r="W33" s="51"/>
      <c r="X33" s="51"/>
    </row>
    <row r="34" spans="1:44" s="45" customFormat="1" ht="17.25" customHeight="1" x14ac:dyDescent="0.4">
      <c r="A34" s="43"/>
      <c r="B34" s="22" t="s">
        <v>8</v>
      </c>
      <c r="C34" s="49" t="s">
        <v>96</v>
      </c>
      <c r="D34" s="50"/>
      <c r="E34" s="50"/>
      <c r="F34" s="51"/>
      <c r="G34" s="51"/>
      <c r="I34" s="51"/>
      <c r="J34" s="51"/>
      <c r="K34" s="51"/>
      <c r="L34" s="51"/>
      <c r="M34" s="51"/>
      <c r="N34" s="51"/>
      <c r="Q34" s="51"/>
      <c r="R34" s="51"/>
      <c r="S34" s="51"/>
      <c r="V34" s="51"/>
      <c r="W34" s="51"/>
      <c r="X34" s="51"/>
    </row>
    <row r="35" spans="1:44" s="45" customFormat="1" ht="17.25" customHeight="1" x14ac:dyDescent="0.4">
      <c r="A35" s="43"/>
      <c r="B35" s="22" t="s">
        <v>9</v>
      </c>
      <c r="C35" s="49" t="s">
        <v>141</v>
      </c>
      <c r="D35" s="50"/>
      <c r="E35" s="50"/>
      <c r="F35" s="51"/>
      <c r="G35" s="51"/>
      <c r="I35" s="51"/>
      <c r="J35" s="51"/>
      <c r="K35" s="51"/>
      <c r="L35" s="51"/>
      <c r="M35" s="51"/>
      <c r="N35" s="51"/>
      <c r="Q35" s="51"/>
      <c r="R35" s="51"/>
      <c r="S35" s="51"/>
      <c r="V35" s="51"/>
      <c r="W35" s="51"/>
      <c r="X35" s="51"/>
    </row>
    <row r="36" spans="1:44" s="45" customFormat="1" ht="17.25" customHeight="1" x14ac:dyDescent="0.4">
      <c r="A36" s="43"/>
      <c r="B36" s="52" t="s">
        <v>10</v>
      </c>
      <c r="C36" s="43"/>
      <c r="D36" s="50"/>
      <c r="E36" s="50"/>
      <c r="F36" s="51"/>
      <c r="G36" s="51"/>
      <c r="I36" s="51"/>
      <c r="J36" s="51"/>
      <c r="K36" s="51"/>
      <c r="L36" s="51"/>
      <c r="M36" s="51"/>
      <c r="N36" s="51"/>
      <c r="Q36" s="51"/>
      <c r="R36" s="51"/>
      <c r="S36" s="51"/>
      <c r="V36" s="51"/>
      <c r="W36" s="51"/>
      <c r="X36" s="51"/>
    </row>
    <row r="37" spans="1:44" s="45" customFormat="1" ht="17.25" customHeight="1" x14ac:dyDescent="0.4">
      <c r="A37" s="50"/>
      <c r="B37" s="43" t="s">
        <v>97</v>
      </c>
      <c r="C37" s="50"/>
      <c r="D37" s="50"/>
      <c r="E37" s="52"/>
      <c r="F37" s="51"/>
      <c r="G37" s="51"/>
      <c r="I37" s="51"/>
      <c r="J37" s="51"/>
      <c r="K37" s="51"/>
      <c r="L37" s="51"/>
      <c r="M37" s="51"/>
      <c r="N37" s="51"/>
      <c r="Q37" s="51"/>
      <c r="R37" s="51"/>
      <c r="S37" s="51"/>
      <c r="V37" s="51"/>
      <c r="W37" s="51"/>
      <c r="X37" s="51"/>
    </row>
    <row r="38" spans="1:44" s="45" customFormat="1" ht="17.25" customHeight="1" x14ac:dyDescent="0.4">
      <c r="A38" s="50"/>
      <c r="B38" s="43" t="s">
        <v>142</v>
      </c>
      <c r="C38" s="50"/>
      <c r="D38" s="50"/>
      <c r="E38" s="43"/>
      <c r="F38" s="51"/>
      <c r="G38" s="51"/>
      <c r="I38" s="51"/>
      <c r="J38" s="51"/>
      <c r="K38" s="51"/>
      <c r="L38" s="51"/>
      <c r="M38" s="51"/>
      <c r="N38" s="51"/>
      <c r="Q38" s="51"/>
      <c r="R38" s="51"/>
      <c r="S38" s="51"/>
      <c r="V38" s="51"/>
      <c r="W38" s="51"/>
      <c r="X38" s="51"/>
    </row>
    <row r="39" spans="1:44" s="45" customFormat="1" ht="17.25" customHeight="1" x14ac:dyDescent="0.4">
      <c r="A39" s="43" t="s">
        <v>229</v>
      </c>
      <c r="B39" s="43"/>
      <c r="C39" s="43"/>
    </row>
    <row r="40" spans="1:44" s="45" customFormat="1" ht="17.25" customHeight="1" x14ac:dyDescent="0.4">
      <c r="A40" s="43" t="s">
        <v>136</v>
      </c>
      <c r="B40" s="43"/>
      <c r="C40" s="43"/>
      <c r="AG40" s="21"/>
      <c r="AH40" s="21"/>
      <c r="AI40" s="21"/>
      <c r="AJ40" s="21"/>
      <c r="AK40" s="21"/>
      <c r="AL40" s="21"/>
      <c r="AM40" s="21"/>
      <c r="AN40" s="21"/>
      <c r="AO40" s="21"/>
      <c r="AP40" s="21"/>
      <c r="AQ40" s="21"/>
      <c r="AR40" s="21"/>
    </row>
    <row r="41" spans="1:44" s="45" customFormat="1" ht="17.25" customHeight="1" x14ac:dyDescent="0.4">
      <c r="A41" s="43" t="s">
        <v>230</v>
      </c>
      <c r="B41" s="43"/>
    </row>
    <row r="42" spans="1:44" s="45" customFormat="1" ht="17.25" customHeight="1" x14ac:dyDescent="0.4">
      <c r="A42" s="43" t="s">
        <v>248</v>
      </c>
      <c r="B42" s="43"/>
    </row>
    <row r="43" spans="1:44" s="45" customFormat="1" ht="17.25" customHeight="1" x14ac:dyDescent="0.4">
      <c r="A43" s="43" t="s">
        <v>231</v>
      </c>
      <c r="B43" s="43"/>
    </row>
    <row r="44" spans="1:44" s="45" customFormat="1" ht="17.25" customHeight="1" x14ac:dyDescent="0.4">
      <c r="A44" s="43" t="s">
        <v>98</v>
      </c>
      <c r="B44" s="43"/>
    </row>
    <row r="45" spans="1:44" s="45" customFormat="1" ht="17.25" customHeight="1" x14ac:dyDescent="0.4">
      <c r="A45" s="43" t="s">
        <v>232</v>
      </c>
      <c r="B45" s="43"/>
      <c r="C45" s="43"/>
    </row>
    <row r="46" spans="1:44" s="45" customFormat="1" ht="17.25" customHeight="1" x14ac:dyDescent="0.4">
      <c r="A46" s="50" t="s">
        <v>249</v>
      </c>
      <c r="B46" s="50"/>
      <c r="C46" s="43"/>
    </row>
    <row r="47" spans="1:44" s="45" customFormat="1" ht="17.25" customHeight="1" x14ac:dyDescent="0.4">
      <c r="A47" s="50" t="s">
        <v>99</v>
      </c>
      <c r="B47" s="50"/>
      <c r="C47" s="43"/>
    </row>
    <row r="48" spans="1:44" s="45" customFormat="1" ht="17.25" customHeight="1" x14ac:dyDescent="0.4">
      <c r="A48" s="50" t="s">
        <v>174</v>
      </c>
    </row>
    <row r="49" spans="1:53" s="45" customFormat="1" ht="17.25" customHeight="1" x14ac:dyDescent="0.4">
      <c r="A49" s="50" t="s">
        <v>233</v>
      </c>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row>
    <row r="50" spans="1:53" s="45" customFormat="1" ht="17.25" customHeight="1" x14ac:dyDescent="0.4">
      <c r="A50" s="172" t="s">
        <v>175</v>
      </c>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row>
    <row r="51" spans="1:53" ht="18.75" customHeight="1" x14ac:dyDescent="0.4">
      <c r="A51" s="173" t="s">
        <v>176</v>
      </c>
    </row>
    <row r="52" spans="1:53" ht="18.75" customHeight="1" x14ac:dyDescent="0.4">
      <c r="A52" s="172" t="s">
        <v>177</v>
      </c>
    </row>
    <row r="53" spans="1:53" ht="18.75" customHeight="1" x14ac:dyDescent="0.4">
      <c r="A53" s="173" t="s">
        <v>178</v>
      </c>
    </row>
    <row r="54" spans="1:53" ht="18.75" customHeight="1" x14ac:dyDescent="0.4">
      <c r="A54" s="172" t="s">
        <v>235</v>
      </c>
    </row>
    <row r="55" spans="1:53" ht="18.75" customHeight="1" x14ac:dyDescent="0.4">
      <c r="A55" s="172" t="s">
        <v>236</v>
      </c>
    </row>
    <row r="56" spans="1:53" ht="18.75" customHeight="1" x14ac:dyDescent="0.4">
      <c r="A56" s="172" t="s">
        <v>237</v>
      </c>
    </row>
    <row r="57" spans="1:53" s="50" customFormat="1" ht="20.25" customHeight="1" x14ac:dyDescent="0.4">
      <c r="A57" s="50" t="s">
        <v>242</v>
      </c>
      <c r="B57" s="201"/>
      <c r="C57" s="201"/>
      <c r="D57" s="43"/>
      <c r="E57" s="43"/>
    </row>
    <row r="58" spans="1:53" s="50" customFormat="1" ht="20.25" customHeight="1" x14ac:dyDescent="0.4">
      <c r="A58" s="50" t="s">
        <v>243</v>
      </c>
      <c r="B58" s="201"/>
      <c r="C58" s="201"/>
      <c r="D58" s="43"/>
      <c r="E58" s="43"/>
    </row>
    <row r="59" spans="1:53" s="50" customFormat="1" ht="20.25" customHeight="1" x14ac:dyDescent="0.4">
      <c r="A59" s="50" t="s">
        <v>244</v>
      </c>
      <c r="B59" s="201"/>
      <c r="C59" s="201"/>
      <c r="D59" s="43"/>
      <c r="E59" s="43"/>
    </row>
    <row r="60" spans="1:53" s="50" customFormat="1" ht="20.25" customHeight="1" x14ac:dyDescent="0.4">
      <c r="A60" s="50" t="s">
        <v>245</v>
      </c>
      <c r="B60" s="201"/>
      <c r="C60" s="201"/>
      <c r="D60" s="43"/>
      <c r="E60" s="43"/>
    </row>
    <row r="61" spans="1:53" ht="18.75" customHeight="1" x14ac:dyDescent="0.4"/>
    <row r="62" spans="1:53" ht="18.75" customHeight="1" x14ac:dyDescent="0.4"/>
    <row r="63" spans="1:53" ht="18.75" customHeight="1" x14ac:dyDescent="0.4"/>
    <row r="64" spans="1:53"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sheetData>
  <mergeCells count="1">
    <mergeCell ref="E3:J4"/>
  </mergeCells>
  <phoneticPr fontId="2"/>
  <pageMargins left="0.70866141732283472" right="0.70866141732283472" top="0.74803149606299213" bottom="0.35433070866141736" header="0.31496062992125984" footer="0.31496062992125984"/>
  <pageSetup paperSize="9" scale="3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O104"/>
  <sheetViews>
    <sheetView showGridLines="0" view="pageBreakPreview" zoomScale="60" zoomScaleNormal="55" workbookViewId="0">
      <selection activeCell="BH34" sqref="BH3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238</v>
      </c>
      <c r="D1" s="5"/>
      <c r="E1" s="5"/>
      <c r="F1" s="5"/>
      <c r="G1" s="5"/>
      <c r="H1" s="5"/>
      <c r="I1" s="5"/>
      <c r="J1" s="5"/>
      <c r="M1" s="7" t="s">
        <v>0</v>
      </c>
      <c r="P1" s="5"/>
      <c r="Q1" s="5"/>
      <c r="R1" s="5"/>
      <c r="S1" s="5"/>
      <c r="T1" s="5"/>
      <c r="U1" s="5"/>
      <c r="V1" s="5"/>
      <c r="W1" s="5"/>
      <c r="AS1" s="9" t="s">
        <v>30</v>
      </c>
      <c r="AT1" s="301" t="s">
        <v>197</v>
      </c>
      <c r="AU1" s="302"/>
      <c r="AV1" s="302"/>
      <c r="AW1" s="302"/>
      <c r="AX1" s="302"/>
      <c r="AY1" s="302"/>
      <c r="AZ1" s="302"/>
      <c r="BA1" s="302"/>
      <c r="BB1" s="302"/>
      <c r="BC1" s="302"/>
      <c r="BD1" s="302"/>
      <c r="BE1" s="302"/>
      <c r="BF1" s="302"/>
      <c r="BG1" s="302"/>
      <c r="BH1" s="302"/>
      <c r="BI1" s="302"/>
      <c r="BJ1" s="9" t="s">
        <v>2</v>
      </c>
    </row>
    <row r="2" spans="2:67" s="8" customFormat="1" ht="20.25" customHeight="1" x14ac:dyDescent="0.4">
      <c r="J2" s="7"/>
      <c r="M2" s="7"/>
      <c r="N2" s="7"/>
      <c r="P2" s="9"/>
      <c r="Q2" s="9"/>
      <c r="R2" s="9"/>
      <c r="S2" s="9"/>
      <c r="T2" s="9"/>
      <c r="U2" s="9"/>
      <c r="V2" s="9"/>
      <c r="W2" s="9"/>
      <c r="AB2" s="124" t="s">
        <v>27</v>
      </c>
      <c r="AC2" s="303">
        <v>6</v>
      </c>
      <c r="AD2" s="303"/>
      <c r="AE2" s="124" t="s">
        <v>28</v>
      </c>
      <c r="AF2" s="304">
        <f>IF(AC2=0,"",YEAR(DATE(2018+AC2,1,1)))</f>
        <v>2024</v>
      </c>
      <c r="AG2" s="304"/>
      <c r="AH2" s="125" t="s">
        <v>29</v>
      </c>
      <c r="AI2" s="125" t="s">
        <v>1</v>
      </c>
      <c r="AJ2" s="303">
        <v>4</v>
      </c>
      <c r="AK2" s="303"/>
      <c r="AL2" s="125" t="s">
        <v>24</v>
      </c>
      <c r="AS2" s="9" t="s">
        <v>31</v>
      </c>
      <c r="AT2" s="303" t="s">
        <v>137</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5" t="s">
        <v>239</v>
      </c>
      <c r="BF3" s="306"/>
      <c r="BG3" s="306"/>
      <c r="BH3" s="307"/>
      <c r="BI3" s="9"/>
    </row>
    <row r="4" spans="2:67" s="8" customFormat="1" ht="20.25" customHeight="1" x14ac:dyDescent="0.4">
      <c r="B4" s="29"/>
      <c r="C4" s="29"/>
      <c r="D4" s="29"/>
      <c r="E4" s="29"/>
      <c r="F4" s="29"/>
      <c r="G4" s="29"/>
      <c r="H4" s="29"/>
      <c r="I4" s="29"/>
      <c r="J4" s="149"/>
      <c r="K4" s="29"/>
      <c r="L4" s="29"/>
      <c r="M4" s="149"/>
      <c r="N4" s="29"/>
      <c r="O4" s="150"/>
      <c r="P4" s="150"/>
      <c r="Q4" s="150"/>
      <c r="R4" s="150"/>
      <c r="S4" s="150"/>
      <c r="T4" s="150"/>
      <c r="U4" s="150"/>
      <c r="V4" s="29"/>
      <c r="W4" s="29"/>
      <c r="X4" s="29"/>
      <c r="Y4" s="29"/>
      <c r="Z4" s="29"/>
      <c r="AA4" s="29"/>
      <c r="AB4" s="29"/>
      <c r="AC4" s="151"/>
      <c r="AD4" s="151"/>
      <c r="AE4" s="152"/>
      <c r="AF4" s="153"/>
      <c r="AG4" s="152"/>
      <c r="AH4" s="29"/>
      <c r="AI4" s="29"/>
      <c r="AJ4" s="29"/>
      <c r="AK4" s="29"/>
      <c r="AL4" s="29"/>
      <c r="AM4" s="29"/>
      <c r="AN4" s="29"/>
      <c r="AO4" s="29"/>
      <c r="AP4" s="29"/>
      <c r="AQ4" s="29"/>
      <c r="AR4" s="29"/>
      <c r="BD4" s="18" t="s">
        <v>162</v>
      </c>
      <c r="BE4" s="305" t="s">
        <v>240</v>
      </c>
      <c r="BF4" s="306"/>
      <c r="BG4" s="306"/>
      <c r="BH4" s="307"/>
      <c r="BI4" s="9"/>
    </row>
    <row r="5" spans="2:67" s="8" customFormat="1" ht="9" customHeight="1" x14ac:dyDescent="0.4">
      <c r="B5" s="29"/>
      <c r="C5" s="29"/>
      <c r="D5" s="29"/>
      <c r="E5" s="29"/>
      <c r="F5" s="29"/>
      <c r="G5" s="29"/>
      <c r="H5" s="29"/>
      <c r="I5" s="29"/>
      <c r="J5" s="149"/>
      <c r="K5" s="29"/>
      <c r="L5" s="29"/>
      <c r="M5" s="149"/>
      <c r="N5" s="29"/>
      <c r="O5" s="150"/>
      <c r="P5" s="150"/>
      <c r="Q5" s="150"/>
      <c r="R5" s="150"/>
      <c r="S5" s="150"/>
      <c r="T5" s="150"/>
      <c r="U5" s="150"/>
      <c r="V5" s="29"/>
      <c r="W5" s="29"/>
      <c r="X5" s="29"/>
      <c r="Y5" s="29"/>
      <c r="Z5" s="29"/>
      <c r="AA5" s="29"/>
      <c r="AB5" s="29"/>
      <c r="AC5" s="154"/>
      <c r="AD5" s="154"/>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173</v>
      </c>
      <c r="AP6" s="27"/>
      <c r="AQ6" s="27"/>
      <c r="AR6" s="27"/>
      <c r="AS6" s="6"/>
      <c r="AT6" s="6"/>
      <c r="AU6" s="6"/>
      <c r="AW6" s="35"/>
      <c r="AX6" s="35"/>
      <c r="AY6" s="2"/>
      <c r="AZ6" s="6"/>
      <c r="BA6" s="328">
        <v>40</v>
      </c>
      <c r="BB6" s="329"/>
      <c r="BC6" s="2" t="s">
        <v>22</v>
      </c>
      <c r="BD6" s="6"/>
      <c r="BE6" s="328">
        <v>160</v>
      </c>
      <c r="BF6" s="329"/>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30">
        <f>DAY(EOMONTH(DATE(AF2,AJ2,1),0))</f>
        <v>30</v>
      </c>
      <c r="BF8" s="331"/>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215</v>
      </c>
      <c r="AP10" s="33"/>
      <c r="AQ10" s="27"/>
      <c r="AR10" s="199" t="s">
        <v>213</v>
      </c>
      <c r="AS10" s="27"/>
      <c r="AT10" s="27"/>
      <c r="AU10" s="31"/>
      <c r="AV10" s="197"/>
      <c r="AW10" s="27"/>
      <c r="AX10" s="198"/>
      <c r="AY10" s="198"/>
      <c r="AZ10" s="200" t="s">
        <v>217</v>
      </c>
      <c r="BA10" s="328">
        <v>20</v>
      </c>
      <c r="BB10" s="329"/>
      <c r="BC10" s="2" t="s">
        <v>214</v>
      </c>
      <c r="BD10" s="200" t="s">
        <v>216</v>
      </c>
      <c r="BE10" s="328">
        <v>30</v>
      </c>
      <c r="BF10" s="329"/>
      <c r="BG10" s="2" t="s">
        <v>214</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64" t="s">
        <v>20</v>
      </c>
      <c r="C12" s="267" t="s">
        <v>218</v>
      </c>
      <c r="D12" s="268"/>
      <c r="E12" s="126"/>
      <c r="F12" s="127"/>
      <c r="G12" s="126"/>
      <c r="H12" s="127"/>
      <c r="I12" s="273" t="s">
        <v>219</v>
      </c>
      <c r="J12" s="274"/>
      <c r="K12" s="279" t="s">
        <v>220</v>
      </c>
      <c r="L12" s="280"/>
      <c r="M12" s="280"/>
      <c r="N12" s="268"/>
      <c r="O12" s="279" t="s">
        <v>221</v>
      </c>
      <c r="P12" s="280"/>
      <c r="Q12" s="280"/>
      <c r="R12" s="280"/>
      <c r="S12" s="268"/>
      <c r="T12" s="161"/>
      <c r="U12" s="161"/>
      <c r="V12" s="162"/>
      <c r="W12" s="308" t="s">
        <v>222</v>
      </c>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10" t="str">
        <f>IF(BE3="４週","(10)1～4週目の勤務時間数合計","(10)1か月の勤務時間数　合計")</f>
        <v>(10)1か月の勤務時間数　合計</v>
      </c>
      <c r="BC12" s="311"/>
      <c r="BD12" s="316" t="s">
        <v>223</v>
      </c>
      <c r="BE12" s="317"/>
      <c r="BF12" s="267" t="s">
        <v>250</v>
      </c>
      <c r="BG12" s="280"/>
      <c r="BH12" s="280"/>
      <c r="BI12" s="280"/>
      <c r="BJ12" s="322"/>
    </row>
    <row r="13" spans="2:67" ht="20.25" customHeight="1" x14ac:dyDescent="0.4">
      <c r="B13" s="265"/>
      <c r="C13" s="269"/>
      <c r="D13" s="270"/>
      <c r="E13" s="128"/>
      <c r="F13" s="129"/>
      <c r="G13" s="128"/>
      <c r="H13" s="129"/>
      <c r="I13" s="275"/>
      <c r="J13" s="276"/>
      <c r="K13" s="281"/>
      <c r="L13" s="282"/>
      <c r="M13" s="282"/>
      <c r="N13" s="270"/>
      <c r="O13" s="281"/>
      <c r="P13" s="282"/>
      <c r="Q13" s="282"/>
      <c r="R13" s="282"/>
      <c r="S13" s="270"/>
      <c r="T13" s="163"/>
      <c r="U13" s="163"/>
      <c r="V13" s="164"/>
      <c r="W13" s="325" t="s">
        <v>11</v>
      </c>
      <c r="X13" s="325"/>
      <c r="Y13" s="325"/>
      <c r="Z13" s="325"/>
      <c r="AA13" s="325"/>
      <c r="AB13" s="325"/>
      <c r="AC13" s="326"/>
      <c r="AD13" s="327" t="s">
        <v>12</v>
      </c>
      <c r="AE13" s="325"/>
      <c r="AF13" s="325"/>
      <c r="AG13" s="325"/>
      <c r="AH13" s="325"/>
      <c r="AI13" s="325"/>
      <c r="AJ13" s="326"/>
      <c r="AK13" s="327" t="s">
        <v>13</v>
      </c>
      <c r="AL13" s="325"/>
      <c r="AM13" s="325"/>
      <c r="AN13" s="325"/>
      <c r="AO13" s="325"/>
      <c r="AP13" s="325"/>
      <c r="AQ13" s="326"/>
      <c r="AR13" s="327" t="s">
        <v>14</v>
      </c>
      <c r="AS13" s="325"/>
      <c r="AT13" s="325"/>
      <c r="AU13" s="325"/>
      <c r="AV13" s="325"/>
      <c r="AW13" s="325"/>
      <c r="AX13" s="326"/>
      <c r="AY13" s="327" t="s">
        <v>15</v>
      </c>
      <c r="AZ13" s="325"/>
      <c r="BA13" s="325"/>
      <c r="BB13" s="312"/>
      <c r="BC13" s="313"/>
      <c r="BD13" s="318"/>
      <c r="BE13" s="319"/>
      <c r="BF13" s="269"/>
      <c r="BG13" s="282"/>
      <c r="BH13" s="282"/>
      <c r="BI13" s="282"/>
      <c r="BJ13" s="323"/>
    </row>
    <row r="14" spans="2:67" ht="20.25" customHeight="1" x14ac:dyDescent="0.4">
      <c r="B14" s="265"/>
      <c r="C14" s="269"/>
      <c r="D14" s="270"/>
      <c r="E14" s="128"/>
      <c r="F14" s="129"/>
      <c r="G14" s="128"/>
      <c r="H14" s="129"/>
      <c r="I14" s="275"/>
      <c r="J14" s="276"/>
      <c r="K14" s="281"/>
      <c r="L14" s="282"/>
      <c r="M14" s="282"/>
      <c r="N14" s="270"/>
      <c r="O14" s="281"/>
      <c r="P14" s="282"/>
      <c r="Q14" s="282"/>
      <c r="R14" s="282"/>
      <c r="S14" s="270"/>
      <c r="T14" s="163"/>
      <c r="U14" s="163"/>
      <c r="V14" s="164"/>
      <c r="W14" s="132">
        <v>1</v>
      </c>
      <c r="X14" s="133">
        <v>2</v>
      </c>
      <c r="Y14" s="133">
        <v>3</v>
      </c>
      <c r="Z14" s="133">
        <v>4</v>
      </c>
      <c r="AA14" s="133">
        <v>5</v>
      </c>
      <c r="AB14" s="133">
        <v>6</v>
      </c>
      <c r="AC14" s="134">
        <v>7</v>
      </c>
      <c r="AD14" s="135">
        <v>8</v>
      </c>
      <c r="AE14" s="133">
        <v>9</v>
      </c>
      <c r="AF14" s="133">
        <v>10</v>
      </c>
      <c r="AG14" s="133">
        <v>11</v>
      </c>
      <c r="AH14" s="133">
        <v>12</v>
      </c>
      <c r="AI14" s="133">
        <v>13</v>
      </c>
      <c r="AJ14" s="134">
        <v>14</v>
      </c>
      <c r="AK14" s="132">
        <v>15</v>
      </c>
      <c r="AL14" s="133">
        <v>16</v>
      </c>
      <c r="AM14" s="133">
        <v>17</v>
      </c>
      <c r="AN14" s="133">
        <v>18</v>
      </c>
      <c r="AO14" s="133">
        <v>19</v>
      </c>
      <c r="AP14" s="133">
        <v>20</v>
      </c>
      <c r="AQ14" s="134">
        <v>21</v>
      </c>
      <c r="AR14" s="135">
        <v>22</v>
      </c>
      <c r="AS14" s="133">
        <v>23</v>
      </c>
      <c r="AT14" s="133">
        <v>24</v>
      </c>
      <c r="AU14" s="133">
        <v>25</v>
      </c>
      <c r="AV14" s="133">
        <v>26</v>
      </c>
      <c r="AW14" s="133">
        <v>27</v>
      </c>
      <c r="AX14" s="134">
        <v>28</v>
      </c>
      <c r="AY14" s="136">
        <f>IF($BE$3="暦月",IF(DAY(DATE($AF$2,$AJ$2,29))=29,29,""),"")</f>
        <v>29</v>
      </c>
      <c r="AZ14" s="123">
        <f>IF($BE$3="暦月",IF(DAY(DATE($AF$2,$AJ$2,30))=30,30,""),"")</f>
        <v>30</v>
      </c>
      <c r="BA14" s="137" t="str">
        <f>IF($BE$3="暦月",IF(DAY(DATE($AF$2,$AJ$2,31))=31,31,""),"")</f>
        <v/>
      </c>
      <c r="BB14" s="312"/>
      <c r="BC14" s="313"/>
      <c r="BD14" s="318"/>
      <c r="BE14" s="319"/>
      <c r="BF14" s="269"/>
      <c r="BG14" s="282"/>
      <c r="BH14" s="282"/>
      <c r="BI14" s="282"/>
      <c r="BJ14" s="323"/>
    </row>
    <row r="15" spans="2:67" ht="20.25" hidden="1" customHeight="1" x14ac:dyDescent="0.4">
      <c r="B15" s="265"/>
      <c r="C15" s="269"/>
      <c r="D15" s="270"/>
      <c r="E15" s="128"/>
      <c r="F15" s="129"/>
      <c r="G15" s="128"/>
      <c r="H15" s="129"/>
      <c r="I15" s="275"/>
      <c r="J15" s="276"/>
      <c r="K15" s="281"/>
      <c r="L15" s="282"/>
      <c r="M15" s="282"/>
      <c r="N15" s="270"/>
      <c r="O15" s="281"/>
      <c r="P15" s="282"/>
      <c r="Q15" s="282"/>
      <c r="R15" s="282"/>
      <c r="S15" s="270"/>
      <c r="T15" s="163"/>
      <c r="U15" s="163"/>
      <c r="V15" s="164"/>
      <c r="W15" s="132">
        <f>WEEKDAY(DATE($AF$2,$AJ$2,1))</f>
        <v>2</v>
      </c>
      <c r="X15" s="133">
        <f>WEEKDAY(DATE($AF$2,$AJ$2,2))</f>
        <v>3</v>
      </c>
      <c r="Y15" s="133">
        <f>WEEKDAY(DATE($AF$2,$AJ$2,3))</f>
        <v>4</v>
      </c>
      <c r="Z15" s="133">
        <f>WEEKDAY(DATE($AF$2,$AJ$2,4))</f>
        <v>5</v>
      </c>
      <c r="AA15" s="133">
        <f>WEEKDAY(DATE($AF$2,$AJ$2,5))</f>
        <v>6</v>
      </c>
      <c r="AB15" s="133">
        <f>WEEKDAY(DATE($AF$2,$AJ$2,6))</f>
        <v>7</v>
      </c>
      <c r="AC15" s="134">
        <f>WEEKDAY(DATE($AF$2,$AJ$2,7))</f>
        <v>1</v>
      </c>
      <c r="AD15" s="135">
        <f>WEEKDAY(DATE($AF$2,$AJ$2,8))</f>
        <v>2</v>
      </c>
      <c r="AE15" s="133">
        <f>WEEKDAY(DATE($AF$2,$AJ$2,9))</f>
        <v>3</v>
      </c>
      <c r="AF15" s="133">
        <f>WEEKDAY(DATE($AF$2,$AJ$2,10))</f>
        <v>4</v>
      </c>
      <c r="AG15" s="133">
        <f>WEEKDAY(DATE($AF$2,$AJ$2,11))</f>
        <v>5</v>
      </c>
      <c r="AH15" s="133">
        <f>WEEKDAY(DATE($AF$2,$AJ$2,12))</f>
        <v>6</v>
      </c>
      <c r="AI15" s="133">
        <f>WEEKDAY(DATE($AF$2,$AJ$2,13))</f>
        <v>7</v>
      </c>
      <c r="AJ15" s="134">
        <f>WEEKDAY(DATE($AF$2,$AJ$2,14))</f>
        <v>1</v>
      </c>
      <c r="AK15" s="135">
        <f>WEEKDAY(DATE($AF$2,$AJ$2,15))</f>
        <v>2</v>
      </c>
      <c r="AL15" s="133">
        <f>WEEKDAY(DATE($AF$2,$AJ$2,16))</f>
        <v>3</v>
      </c>
      <c r="AM15" s="133">
        <f>WEEKDAY(DATE($AF$2,$AJ$2,17))</f>
        <v>4</v>
      </c>
      <c r="AN15" s="133">
        <f>WEEKDAY(DATE($AF$2,$AJ$2,18))</f>
        <v>5</v>
      </c>
      <c r="AO15" s="133">
        <f>WEEKDAY(DATE($AF$2,$AJ$2,19))</f>
        <v>6</v>
      </c>
      <c r="AP15" s="133">
        <f>WEEKDAY(DATE($AF$2,$AJ$2,20))</f>
        <v>7</v>
      </c>
      <c r="AQ15" s="134">
        <f>WEEKDAY(DATE($AF$2,$AJ$2,21))</f>
        <v>1</v>
      </c>
      <c r="AR15" s="135">
        <f>WEEKDAY(DATE($AF$2,$AJ$2,22))</f>
        <v>2</v>
      </c>
      <c r="AS15" s="133">
        <f>WEEKDAY(DATE($AF$2,$AJ$2,23))</f>
        <v>3</v>
      </c>
      <c r="AT15" s="133">
        <f>WEEKDAY(DATE($AF$2,$AJ$2,24))</f>
        <v>4</v>
      </c>
      <c r="AU15" s="133">
        <f>WEEKDAY(DATE($AF$2,$AJ$2,25))</f>
        <v>5</v>
      </c>
      <c r="AV15" s="133">
        <f>WEEKDAY(DATE($AF$2,$AJ$2,26))</f>
        <v>6</v>
      </c>
      <c r="AW15" s="133">
        <f>WEEKDAY(DATE($AF$2,$AJ$2,27))</f>
        <v>7</v>
      </c>
      <c r="AX15" s="134">
        <f>WEEKDAY(DATE($AF$2,$AJ$2,28))</f>
        <v>1</v>
      </c>
      <c r="AY15" s="135">
        <f>IF(AY14=29,WEEKDAY(DATE($AF$2,$AJ$2,29)),0)</f>
        <v>2</v>
      </c>
      <c r="AZ15" s="133">
        <f>IF(AZ14=30,WEEKDAY(DATE($AF$2,$AJ$2,30)),0)</f>
        <v>3</v>
      </c>
      <c r="BA15" s="134">
        <f>IF(BA14=31,WEEKDAY(DATE($AF$2,$AJ$2,31)),0)</f>
        <v>0</v>
      </c>
      <c r="BB15" s="312"/>
      <c r="BC15" s="313"/>
      <c r="BD15" s="318"/>
      <c r="BE15" s="319"/>
      <c r="BF15" s="269"/>
      <c r="BG15" s="282"/>
      <c r="BH15" s="282"/>
      <c r="BI15" s="282"/>
      <c r="BJ15" s="323"/>
    </row>
    <row r="16" spans="2:67" ht="20.25" customHeight="1" thickBot="1" x14ac:dyDescent="0.45">
      <c r="B16" s="266"/>
      <c r="C16" s="271"/>
      <c r="D16" s="272"/>
      <c r="E16" s="130"/>
      <c r="F16" s="131"/>
      <c r="G16" s="130"/>
      <c r="H16" s="131"/>
      <c r="I16" s="277"/>
      <c r="J16" s="278"/>
      <c r="K16" s="283"/>
      <c r="L16" s="284"/>
      <c r="M16" s="284"/>
      <c r="N16" s="272"/>
      <c r="O16" s="283"/>
      <c r="P16" s="284"/>
      <c r="Q16" s="284"/>
      <c r="R16" s="284"/>
      <c r="S16" s="272"/>
      <c r="T16" s="165"/>
      <c r="U16" s="165"/>
      <c r="V16" s="166"/>
      <c r="W16" s="138" t="str">
        <f>IF(W15=1,"日",IF(W15=2,"月",IF(W15=3,"火",IF(W15=4,"水",IF(W15=5,"木",IF(W15=6,"金","土"))))))</f>
        <v>月</v>
      </c>
      <c r="X16" s="139" t="str">
        <f t="shared" ref="X16:AX16" si="0">IF(X15=1,"日",IF(X15=2,"月",IF(X15=3,"火",IF(X15=4,"水",IF(X15=5,"木",IF(X15=6,"金","土"))))))</f>
        <v>火</v>
      </c>
      <c r="Y16" s="139" t="str">
        <f t="shared" si="0"/>
        <v>水</v>
      </c>
      <c r="Z16" s="139" t="str">
        <f t="shared" si="0"/>
        <v>木</v>
      </c>
      <c r="AA16" s="139" t="str">
        <f t="shared" si="0"/>
        <v>金</v>
      </c>
      <c r="AB16" s="139" t="str">
        <f t="shared" si="0"/>
        <v>土</v>
      </c>
      <c r="AC16" s="140" t="str">
        <f t="shared" si="0"/>
        <v>日</v>
      </c>
      <c r="AD16" s="141" t="str">
        <f>IF(AD15=1,"日",IF(AD15=2,"月",IF(AD15=3,"火",IF(AD15=4,"水",IF(AD15=5,"木",IF(AD15=6,"金","土"))))))</f>
        <v>月</v>
      </c>
      <c r="AE16" s="139" t="str">
        <f t="shared" si="0"/>
        <v>火</v>
      </c>
      <c r="AF16" s="139" t="str">
        <f t="shared" si="0"/>
        <v>水</v>
      </c>
      <c r="AG16" s="139" t="str">
        <f t="shared" si="0"/>
        <v>木</v>
      </c>
      <c r="AH16" s="139" t="str">
        <f t="shared" si="0"/>
        <v>金</v>
      </c>
      <c r="AI16" s="139" t="str">
        <f t="shared" si="0"/>
        <v>土</v>
      </c>
      <c r="AJ16" s="140" t="str">
        <f t="shared" si="0"/>
        <v>日</v>
      </c>
      <c r="AK16" s="141" t="str">
        <f>IF(AK15=1,"日",IF(AK15=2,"月",IF(AK15=3,"火",IF(AK15=4,"水",IF(AK15=5,"木",IF(AK15=6,"金","土"))))))</f>
        <v>月</v>
      </c>
      <c r="AL16" s="139" t="str">
        <f t="shared" si="0"/>
        <v>火</v>
      </c>
      <c r="AM16" s="139" t="str">
        <f t="shared" si="0"/>
        <v>水</v>
      </c>
      <c r="AN16" s="139" t="str">
        <f t="shared" si="0"/>
        <v>木</v>
      </c>
      <c r="AO16" s="139" t="str">
        <f t="shared" si="0"/>
        <v>金</v>
      </c>
      <c r="AP16" s="139" t="str">
        <f t="shared" si="0"/>
        <v>土</v>
      </c>
      <c r="AQ16" s="140" t="str">
        <f t="shared" si="0"/>
        <v>日</v>
      </c>
      <c r="AR16" s="141" t="str">
        <f>IF(AR15=1,"日",IF(AR15=2,"月",IF(AR15=3,"火",IF(AR15=4,"水",IF(AR15=5,"木",IF(AR15=6,"金","土"))))))</f>
        <v>月</v>
      </c>
      <c r="AS16" s="139" t="str">
        <f t="shared" si="0"/>
        <v>火</v>
      </c>
      <c r="AT16" s="139" t="str">
        <f t="shared" si="0"/>
        <v>水</v>
      </c>
      <c r="AU16" s="139" t="str">
        <f t="shared" si="0"/>
        <v>木</v>
      </c>
      <c r="AV16" s="139" t="str">
        <f t="shared" si="0"/>
        <v>金</v>
      </c>
      <c r="AW16" s="139" t="str">
        <f t="shared" si="0"/>
        <v>土</v>
      </c>
      <c r="AX16" s="140" t="str">
        <f t="shared" si="0"/>
        <v>日</v>
      </c>
      <c r="AY16" s="139" t="str">
        <f>IF(AY15=1,"日",IF(AY15=2,"月",IF(AY15=3,"火",IF(AY15=4,"水",IF(AY15=5,"木",IF(AY15=6,"金",IF(AY15=0,"","土")))))))</f>
        <v>月</v>
      </c>
      <c r="AZ16" s="139" t="str">
        <f>IF(AZ15=1,"日",IF(AZ15=2,"月",IF(AZ15=3,"火",IF(AZ15=4,"水",IF(AZ15=5,"木",IF(AZ15=6,"金",IF(AZ15=0,"","土")))))))</f>
        <v>火</v>
      </c>
      <c r="BA16" s="139" t="str">
        <f>IF(BA15=1,"日",IF(BA15=2,"月",IF(BA15=3,"火",IF(BA15=4,"水",IF(BA15=5,"木",IF(BA15=6,"金",IF(BA15=0,"","土")))))))</f>
        <v/>
      </c>
      <c r="BB16" s="314"/>
      <c r="BC16" s="315"/>
      <c r="BD16" s="320"/>
      <c r="BE16" s="321"/>
      <c r="BF16" s="271"/>
      <c r="BG16" s="284"/>
      <c r="BH16" s="284"/>
      <c r="BI16" s="284"/>
      <c r="BJ16" s="324"/>
    </row>
    <row r="17" spans="2:62" ht="20.25" customHeight="1" x14ac:dyDescent="0.4">
      <c r="B17" s="226">
        <f>B15+1</f>
        <v>1</v>
      </c>
      <c r="C17" s="295" t="s">
        <v>70</v>
      </c>
      <c r="D17" s="296"/>
      <c r="E17" s="143"/>
      <c r="F17" s="144"/>
      <c r="G17" s="143"/>
      <c r="H17" s="144"/>
      <c r="I17" s="297" t="s">
        <v>89</v>
      </c>
      <c r="J17" s="298"/>
      <c r="K17" s="299" t="s">
        <v>90</v>
      </c>
      <c r="L17" s="300"/>
      <c r="M17" s="300"/>
      <c r="N17" s="296"/>
      <c r="O17" s="285" t="s">
        <v>88</v>
      </c>
      <c r="P17" s="286"/>
      <c r="Q17" s="286"/>
      <c r="R17" s="286"/>
      <c r="S17" s="287"/>
      <c r="T17" s="95" t="s">
        <v>18</v>
      </c>
      <c r="U17" s="96"/>
      <c r="V17" s="97"/>
      <c r="W17" s="88" t="s">
        <v>164</v>
      </c>
      <c r="X17" s="89" t="s">
        <v>164</v>
      </c>
      <c r="Y17" s="89" t="s">
        <v>132</v>
      </c>
      <c r="Z17" s="89"/>
      <c r="AA17" s="89"/>
      <c r="AB17" s="89" t="s">
        <v>164</v>
      </c>
      <c r="AC17" s="90" t="s">
        <v>164</v>
      </c>
      <c r="AD17" s="88" t="s">
        <v>164</v>
      </c>
      <c r="AE17" s="89" t="s">
        <v>164</v>
      </c>
      <c r="AF17" s="89" t="s">
        <v>164</v>
      </c>
      <c r="AG17" s="89"/>
      <c r="AH17" s="89"/>
      <c r="AI17" s="89" t="s">
        <v>164</v>
      </c>
      <c r="AJ17" s="90" t="s">
        <v>164</v>
      </c>
      <c r="AK17" s="88" t="s">
        <v>164</v>
      </c>
      <c r="AL17" s="89" t="s">
        <v>164</v>
      </c>
      <c r="AM17" s="89" t="s">
        <v>164</v>
      </c>
      <c r="AN17" s="89"/>
      <c r="AO17" s="89"/>
      <c r="AP17" s="89" t="s">
        <v>164</v>
      </c>
      <c r="AQ17" s="90" t="s">
        <v>164</v>
      </c>
      <c r="AR17" s="88" t="s">
        <v>164</v>
      </c>
      <c r="AS17" s="89" t="s">
        <v>164</v>
      </c>
      <c r="AT17" s="89" t="s">
        <v>164</v>
      </c>
      <c r="AU17" s="89"/>
      <c r="AV17" s="89"/>
      <c r="AW17" s="89" t="s">
        <v>164</v>
      </c>
      <c r="AX17" s="90" t="s">
        <v>164</v>
      </c>
      <c r="AY17" s="88"/>
      <c r="AZ17" s="89"/>
      <c r="BA17" s="89"/>
      <c r="BB17" s="288"/>
      <c r="BC17" s="289"/>
      <c r="BD17" s="290"/>
      <c r="BE17" s="291"/>
      <c r="BF17" s="292"/>
      <c r="BG17" s="293"/>
      <c r="BH17" s="293"/>
      <c r="BI17" s="293"/>
      <c r="BJ17" s="294"/>
    </row>
    <row r="18" spans="2:62" ht="20.25" customHeight="1" x14ac:dyDescent="0.4">
      <c r="B18" s="247"/>
      <c r="C18" s="258"/>
      <c r="D18" s="259"/>
      <c r="E18" s="145"/>
      <c r="F18" s="146" t="str">
        <f>C17</f>
        <v>管理者</v>
      </c>
      <c r="G18" s="145"/>
      <c r="H18" s="146" t="str">
        <f>I17</f>
        <v>A</v>
      </c>
      <c r="I18" s="260"/>
      <c r="J18" s="261"/>
      <c r="K18" s="262"/>
      <c r="L18" s="263"/>
      <c r="M18" s="263"/>
      <c r="N18" s="259"/>
      <c r="O18" s="234"/>
      <c r="P18" s="235"/>
      <c r="Q18" s="235"/>
      <c r="R18" s="235"/>
      <c r="S18" s="236"/>
      <c r="T18" s="98" t="s">
        <v>170</v>
      </c>
      <c r="U18" s="99"/>
      <c r="V18" s="100"/>
      <c r="W18" s="155">
        <f>IF(W17="","",VLOOKUP(W17,【記載例】シフト記号表!$C$6:$L$47,10,FALSE))</f>
        <v>8</v>
      </c>
      <c r="X18" s="156">
        <f>IF(X17="","",VLOOKUP(X17,【記載例】シフト記号表!$C$6:$L$47,10,FALSE))</f>
        <v>8</v>
      </c>
      <c r="Y18" s="156">
        <f>IF(Y17="","",VLOOKUP(Y17,【記載例】シフト記号表!$C$6:$L$47,10,FALSE))</f>
        <v>8</v>
      </c>
      <c r="Z18" s="156" t="str">
        <f>IF(Z17="","",VLOOKUP(Z17,【記載例】シフト記号表!$C$6:$L$47,10,FALSE))</f>
        <v/>
      </c>
      <c r="AA18" s="156" t="str">
        <f>IF(AA17="","",VLOOKUP(AA17,【記載例】シフト記号表!$C$6:$L$47,10,FALSE))</f>
        <v/>
      </c>
      <c r="AB18" s="156">
        <f>IF(AB17="","",VLOOKUP(AB17,【記載例】シフト記号表!$C$6:$L$47,10,FALSE))</f>
        <v>8</v>
      </c>
      <c r="AC18" s="157">
        <f>IF(AC17="","",VLOOKUP(AC17,【記載例】シフト記号表!$C$6:$L$47,10,FALSE))</f>
        <v>8</v>
      </c>
      <c r="AD18" s="155">
        <f>IF(AD17="","",VLOOKUP(AD17,【記載例】シフト記号表!$C$6:$L$47,10,FALSE))</f>
        <v>8</v>
      </c>
      <c r="AE18" s="156">
        <f>IF(AE17="","",VLOOKUP(AE17,【記載例】シフト記号表!$C$6:$L$47,10,FALSE))</f>
        <v>8</v>
      </c>
      <c r="AF18" s="156">
        <f>IF(AF17="","",VLOOKUP(AF17,【記載例】シフト記号表!$C$6:$L$47,10,FALSE))</f>
        <v>8</v>
      </c>
      <c r="AG18" s="156" t="str">
        <f>IF(AG17="","",VLOOKUP(AG17,【記載例】シフト記号表!$C$6:$L$47,10,FALSE))</f>
        <v/>
      </c>
      <c r="AH18" s="156" t="str">
        <f>IF(AH17="","",VLOOKUP(AH17,【記載例】シフト記号表!$C$6:$L$47,10,FALSE))</f>
        <v/>
      </c>
      <c r="AI18" s="156">
        <f>IF(AI17="","",VLOOKUP(AI17,【記載例】シフト記号表!$C$6:$L$47,10,FALSE))</f>
        <v>8</v>
      </c>
      <c r="AJ18" s="157">
        <f>IF(AJ17="","",VLOOKUP(AJ17,【記載例】シフト記号表!$C$6:$L$47,10,FALSE))</f>
        <v>8</v>
      </c>
      <c r="AK18" s="155">
        <f>IF(AK17="","",VLOOKUP(AK17,【記載例】シフト記号表!$C$6:$L$47,10,FALSE))</f>
        <v>8</v>
      </c>
      <c r="AL18" s="156">
        <f>IF(AL17="","",VLOOKUP(AL17,【記載例】シフト記号表!$C$6:$L$47,10,FALSE))</f>
        <v>8</v>
      </c>
      <c r="AM18" s="156">
        <f>IF(AM17="","",VLOOKUP(AM17,【記載例】シフト記号表!$C$6:$L$47,10,FALSE))</f>
        <v>8</v>
      </c>
      <c r="AN18" s="156" t="str">
        <f>IF(AN17="","",VLOOKUP(AN17,【記載例】シフト記号表!$C$6:$L$47,10,FALSE))</f>
        <v/>
      </c>
      <c r="AO18" s="156" t="str">
        <f>IF(AO17="","",VLOOKUP(AO17,【記載例】シフト記号表!$C$6:$L$47,10,FALSE))</f>
        <v/>
      </c>
      <c r="AP18" s="156">
        <f>IF(AP17="","",VLOOKUP(AP17,【記載例】シフト記号表!$C$6:$L$47,10,FALSE))</f>
        <v>8</v>
      </c>
      <c r="AQ18" s="157">
        <f>IF(AQ17="","",VLOOKUP(AQ17,【記載例】シフト記号表!$C$6:$L$47,10,FALSE))</f>
        <v>8</v>
      </c>
      <c r="AR18" s="155">
        <f>IF(AR17="","",VLOOKUP(AR17,【記載例】シフト記号表!$C$6:$L$47,10,FALSE))</f>
        <v>8</v>
      </c>
      <c r="AS18" s="156">
        <f>IF(AS17="","",VLOOKUP(AS17,【記載例】シフト記号表!$C$6:$L$47,10,FALSE))</f>
        <v>8</v>
      </c>
      <c r="AT18" s="156">
        <f>IF(AT17="","",VLOOKUP(AT17,【記載例】シフト記号表!$C$6:$L$47,10,FALSE))</f>
        <v>8</v>
      </c>
      <c r="AU18" s="156" t="str">
        <f>IF(AU17="","",VLOOKUP(AU17,【記載例】シフト記号表!$C$6:$L$47,10,FALSE))</f>
        <v/>
      </c>
      <c r="AV18" s="156" t="str">
        <f>IF(AV17="","",VLOOKUP(AV17,【記載例】シフト記号表!$C$6:$L$47,10,FALSE))</f>
        <v/>
      </c>
      <c r="AW18" s="156">
        <f>IF(AW17="","",VLOOKUP(AW17,【記載例】シフト記号表!$C$6:$L$47,10,FALSE))</f>
        <v>8</v>
      </c>
      <c r="AX18" s="157">
        <f>IF(AX17="","",VLOOKUP(AX17,【記載例】シフト記号表!$C$6:$L$47,10,FALSE))</f>
        <v>8</v>
      </c>
      <c r="AY18" s="155" t="str">
        <f>IF(AY17="","",VLOOKUP(AY17,【記載例】シフト記号表!$C$6:$L$47,10,FALSE))</f>
        <v/>
      </c>
      <c r="AZ18" s="156" t="str">
        <f>IF(AZ17="","",VLOOKUP(AZ17,【記載例】シフト記号表!$C$6:$L$47,10,FALSE))</f>
        <v/>
      </c>
      <c r="BA18" s="156" t="str">
        <f>IF(BA17="","",VLOOKUP(BA17,【記載例】シフト記号表!$C$6:$L$47,10,FALSE))</f>
        <v/>
      </c>
      <c r="BB18" s="255">
        <f>IF($BE$3="４週",SUM(W18:AX18),IF($BE$3="暦月",SUM(W18:BA18),""))</f>
        <v>160</v>
      </c>
      <c r="BC18" s="256"/>
      <c r="BD18" s="257">
        <f>IF($BE$3="４週",BB18/4,IF($BE$3="暦月",(BB18/($BE$8/7)),""))</f>
        <v>37.333333333333336</v>
      </c>
      <c r="BE18" s="256"/>
      <c r="BF18" s="337">
        <v>43922</v>
      </c>
      <c r="BG18" s="338"/>
      <c r="BH18" s="338"/>
      <c r="BI18" s="338"/>
      <c r="BJ18" s="339"/>
    </row>
    <row r="19" spans="2:62" ht="20.25" customHeight="1" x14ac:dyDescent="0.4">
      <c r="B19" s="226">
        <f>B17+1</f>
        <v>2</v>
      </c>
      <c r="C19" s="227" t="s">
        <v>101</v>
      </c>
      <c r="D19" s="228"/>
      <c r="E19" s="147"/>
      <c r="F19" s="148"/>
      <c r="G19" s="147"/>
      <c r="H19" s="148"/>
      <c r="I19" s="229" t="s">
        <v>89</v>
      </c>
      <c r="J19" s="230"/>
      <c r="K19" s="231" t="s">
        <v>101</v>
      </c>
      <c r="L19" s="232"/>
      <c r="M19" s="232"/>
      <c r="N19" s="228"/>
      <c r="O19" s="234" t="s">
        <v>133</v>
      </c>
      <c r="P19" s="235"/>
      <c r="Q19" s="235"/>
      <c r="R19" s="235"/>
      <c r="S19" s="236"/>
      <c r="T19" s="101" t="s">
        <v>18</v>
      </c>
      <c r="U19" s="102"/>
      <c r="V19" s="103"/>
      <c r="W19" s="91" t="s">
        <v>39</v>
      </c>
      <c r="X19" s="92" t="s">
        <v>196</v>
      </c>
      <c r="Y19" s="92" t="s">
        <v>39</v>
      </c>
      <c r="Z19" s="92"/>
      <c r="AA19" s="92"/>
      <c r="AB19" s="92" t="s">
        <v>39</v>
      </c>
      <c r="AC19" s="93" t="s">
        <v>196</v>
      </c>
      <c r="AD19" s="91" t="s">
        <v>39</v>
      </c>
      <c r="AE19" s="92" t="s">
        <v>196</v>
      </c>
      <c r="AF19" s="92" t="s">
        <v>39</v>
      </c>
      <c r="AG19" s="92"/>
      <c r="AH19" s="92"/>
      <c r="AI19" s="92" t="s">
        <v>39</v>
      </c>
      <c r="AJ19" s="93" t="s">
        <v>196</v>
      </c>
      <c r="AK19" s="91" t="s">
        <v>39</v>
      </c>
      <c r="AL19" s="92" t="s">
        <v>196</v>
      </c>
      <c r="AM19" s="92" t="s">
        <v>39</v>
      </c>
      <c r="AN19" s="92"/>
      <c r="AO19" s="92"/>
      <c r="AP19" s="92" t="s">
        <v>39</v>
      </c>
      <c r="AQ19" s="93" t="s">
        <v>196</v>
      </c>
      <c r="AR19" s="91" t="s">
        <v>39</v>
      </c>
      <c r="AS19" s="92" t="s">
        <v>196</v>
      </c>
      <c r="AT19" s="92" t="s">
        <v>39</v>
      </c>
      <c r="AU19" s="92"/>
      <c r="AV19" s="92"/>
      <c r="AW19" s="92" t="s">
        <v>39</v>
      </c>
      <c r="AX19" s="93" t="s">
        <v>196</v>
      </c>
      <c r="AY19" s="91"/>
      <c r="AZ19" s="92"/>
      <c r="BA19" s="94"/>
      <c r="BB19" s="237"/>
      <c r="BC19" s="238"/>
      <c r="BD19" s="239"/>
      <c r="BE19" s="240"/>
      <c r="BF19" s="241"/>
      <c r="BG19" s="242"/>
      <c r="BH19" s="242"/>
      <c r="BI19" s="242"/>
      <c r="BJ19" s="243"/>
    </row>
    <row r="20" spans="2:62" ht="20.25" customHeight="1" x14ac:dyDescent="0.4">
      <c r="B20" s="247"/>
      <c r="C20" s="258"/>
      <c r="D20" s="259"/>
      <c r="E20" s="145"/>
      <c r="F20" s="146" t="str">
        <f>C19</f>
        <v>医師</v>
      </c>
      <c r="G20" s="145"/>
      <c r="H20" s="146" t="str">
        <f>I19</f>
        <v>A</v>
      </c>
      <c r="I20" s="260"/>
      <c r="J20" s="261"/>
      <c r="K20" s="262"/>
      <c r="L20" s="263"/>
      <c r="M20" s="263"/>
      <c r="N20" s="259"/>
      <c r="O20" s="234"/>
      <c r="P20" s="235"/>
      <c r="Q20" s="235"/>
      <c r="R20" s="235"/>
      <c r="S20" s="236"/>
      <c r="T20" s="98" t="s">
        <v>170</v>
      </c>
      <c r="U20" s="99"/>
      <c r="V20" s="100"/>
      <c r="W20" s="155">
        <f>IF(W19="","",VLOOKUP(W19,【記載例】シフト記号表!$C$6:$L$47,10,FALSE))</f>
        <v>8</v>
      </c>
      <c r="X20" s="156">
        <f>IF(X19="","",VLOOKUP(X19,【記載例】シフト記号表!$C$6:$L$47,10,FALSE))</f>
        <v>8</v>
      </c>
      <c r="Y20" s="156">
        <f>IF(Y19="","",VLOOKUP(Y19,【記載例】シフト記号表!$C$6:$L$47,10,FALSE))</f>
        <v>8</v>
      </c>
      <c r="Z20" s="156" t="str">
        <f>IF(Z19="","",VLOOKUP(Z19,【記載例】シフト記号表!$C$6:$L$47,10,FALSE))</f>
        <v/>
      </c>
      <c r="AA20" s="156" t="str">
        <f>IF(AA19="","",VLOOKUP(AA19,【記載例】シフト記号表!$C$6:$L$47,10,FALSE))</f>
        <v/>
      </c>
      <c r="AB20" s="156">
        <f>IF(AB19="","",VLOOKUP(AB19,【記載例】シフト記号表!$C$6:$L$47,10,FALSE))</f>
        <v>8</v>
      </c>
      <c r="AC20" s="157">
        <f>IF(AC19="","",VLOOKUP(AC19,【記載例】シフト記号表!$C$6:$L$47,10,FALSE))</f>
        <v>8</v>
      </c>
      <c r="AD20" s="155">
        <f>IF(AD19="","",VLOOKUP(AD19,【記載例】シフト記号表!$C$6:$L$47,10,FALSE))</f>
        <v>8</v>
      </c>
      <c r="AE20" s="156">
        <f>IF(AE19="","",VLOOKUP(AE19,【記載例】シフト記号表!$C$6:$L$47,10,FALSE))</f>
        <v>8</v>
      </c>
      <c r="AF20" s="156">
        <f>IF(AF19="","",VLOOKUP(AF19,【記載例】シフト記号表!$C$6:$L$47,10,FALSE))</f>
        <v>8</v>
      </c>
      <c r="AG20" s="156" t="str">
        <f>IF(AG19="","",VLOOKUP(AG19,【記載例】シフト記号表!$C$6:$L$47,10,FALSE))</f>
        <v/>
      </c>
      <c r="AH20" s="156" t="str">
        <f>IF(AH19="","",VLOOKUP(AH19,【記載例】シフト記号表!$C$6:$L$47,10,FALSE))</f>
        <v/>
      </c>
      <c r="AI20" s="156">
        <f>IF(AI19="","",VLOOKUP(AI19,【記載例】シフト記号表!$C$6:$L$47,10,FALSE))</f>
        <v>8</v>
      </c>
      <c r="AJ20" s="157">
        <f>IF(AJ19="","",VLOOKUP(AJ19,【記載例】シフト記号表!$C$6:$L$47,10,FALSE))</f>
        <v>8</v>
      </c>
      <c r="AK20" s="155">
        <f>IF(AK19="","",VLOOKUP(AK19,【記載例】シフト記号表!$C$6:$L$47,10,FALSE))</f>
        <v>8</v>
      </c>
      <c r="AL20" s="156">
        <f>IF(AL19="","",VLOOKUP(AL19,【記載例】シフト記号表!$C$6:$L$47,10,FALSE))</f>
        <v>8</v>
      </c>
      <c r="AM20" s="156">
        <f>IF(AM19="","",VLOOKUP(AM19,【記載例】シフト記号表!$C$6:$L$47,10,FALSE))</f>
        <v>8</v>
      </c>
      <c r="AN20" s="156" t="str">
        <f>IF(AN19="","",VLOOKUP(AN19,【記載例】シフト記号表!$C$6:$L$47,10,FALSE))</f>
        <v/>
      </c>
      <c r="AO20" s="156" t="str">
        <f>IF(AO19="","",VLOOKUP(AO19,【記載例】シフト記号表!$C$6:$L$47,10,FALSE))</f>
        <v/>
      </c>
      <c r="AP20" s="156">
        <f>IF(AP19="","",VLOOKUP(AP19,【記載例】シフト記号表!$C$6:$L$47,10,FALSE))</f>
        <v>8</v>
      </c>
      <c r="AQ20" s="157">
        <f>IF(AQ19="","",VLOOKUP(AQ19,【記載例】シフト記号表!$C$6:$L$47,10,FALSE))</f>
        <v>8</v>
      </c>
      <c r="AR20" s="155">
        <f>IF(AR19="","",VLOOKUP(AR19,【記載例】シフト記号表!$C$6:$L$47,10,FALSE))</f>
        <v>8</v>
      </c>
      <c r="AS20" s="156">
        <f>IF(AS19="","",VLOOKUP(AS19,【記載例】シフト記号表!$C$6:$L$47,10,FALSE))</f>
        <v>8</v>
      </c>
      <c r="AT20" s="156">
        <f>IF(AT19="","",VLOOKUP(AT19,【記載例】シフト記号表!$C$6:$L$47,10,FALSE))</f>
        <v>8</v>
      </c>
      <c r="AU20" s="156" t="str">
        <f>IF(AU19="","",VLOOKUP(AU19,【記載例】シフト記号表!$C$6:$L$47,10,FALSE))</f>
        <v/>
      </c>
      <c r="AV20" s="156" t="str">
        <f>IF(AV19="","",VLOOKUP(AV19,【記載例】シフト記号表!$C$6:$L$47,10,FALSE))</f>
        <v/>
      </c>
      <c r="AW20" s="156">
        <f>IF(AW19="","",VLOOKUP(AW19,【記載例】シフト記号表!$C$6:$L$47,10,FALSE))</f>
        <v>8</v>
      </c>
      <c r="AX20" s="157">
        <f>IF(AX19="","",VLOOKUP(AX19,【記載例】シフト記号表!$C$6:$L$47,10,FALSE))</f>
        <v>8</v>
      </c>
      <c r="AY20" s="155" t="str">
        <f>IF(AY19="","",VLOOKUP(AY19,【記載例】シフト記号表!$C$6:$L$47,10,FALSE))</f>
        <v/>
      </c>
      <c r="AZ20" s="156" t="str">
        <f>IF(AZ19="","",VLOOKUP(AZ19,【記載例】シフト記号表!$C$6:$L$47,10,FALSE))</f>
        <v/>
      </c>
      <c r="BA20" s="156" t="str">
        <f>IF(BA19="","",VLOOKUP(BA19,【記載例】シフト記号表!$C$6:$L$47,10,FALSE))</f>
        <v/>
      </c>
      <c r="BB20" s="255">
        <f>IF($BE$3="４週",SUM(W20:AX20),IF($BE$3="暦月",SUM(W20:BA20),""))</f>
        <v>160</v>
      </c>
      <c r="BC20" s="256"/>
      <c r="BD20" s="257">
        <f>IF($BE$3="４週",BB20/4,IF($BE$3="暦月",(BB20/($BE$8/7)),""))</f>
        <v>37.333333333333336</v>
      </c>
      <c r="BE20" s="256"/>
      <c r="BF20" s="337">
        <v>43922</v>
      </c>
      <c r="BG20" s="338"/>
      <c r="BH20" s="338"/>
      <c r="BI20" s="338"/>
      <c r="BJ20" s="339"/>
    </row>
    <row r="21" spans="2:62" ht="20.25" customHeight="1" x14ac:dyDescent="0.4">
      <c r="B21" s="226">
        <f t="shared" ref="B21" si="1">B19+1</f>
        <v>3</v>
      </c>
      <c r="C21" s="227" t="s">
        <v>182</v>
      </c>
      <c r="D21" s="228"/>
      <c r="E21" s="145"/>
      <c r="F21" s="146"/>
      <c r="G21" s="145"/>
      <c r="H21" s="146"/>
      <c r="I21" s="229" t="s">
        <v>89</v>
      </c>
      <c r="J21" s="230"/>
      <c r="K21" s="231" t="s">
        <v>182</v>
      </c>
      <c r="L21" s="232"/>
      <c r="M21" s="232"/>
      <c r="N21" s="228"/>
      <c r="O21" s="234" t="s">
        <v>134</v>
      </c>
      <c r="P21" s="235"/>
      <c r="Q21" s="235"/>
      <c r="R21" s="235"/>
      <c r="S21" s="236"/>
      <c r="T21" s="101" t="s">
        <v>18</v>
      </c>
      <c r="U21" s="102"/>
      <c r="V21" s="103"/>
      <c r="W21" s="91" t="s">
        <v>39</v>
      </c>
      <c r="X21" s="92" t="s">
        <v>39</v>
      </c>
      <c r="Y21" s="92"/>
      <c r="Z21" s="92"/>
      <c r="AA21" s="92" t="s">
        <v>196</v>
      </c>
      <c r="AB21" s="92" t="s">
        <v>39</v>
      </c>
      <c r="AC21" s="93" t="s">
        <v>39</v>
      </c>
      <c r="AD21" s="91" t="s">
        <v>39</v>
      </c>
      <c r="AE21" s="92" t="s">
        <v>39</v>
      </c>
      <c r="AF21" s="92"/>
      <c r="AG21" s="92"/>
      <c r="AH21" s="92" t="s">
        <v>196</v>
      </c>
      <c r="AI21" s="92" t="s">
        <v>39</v>
      </c>
      <c r="AJ21" s="93" t="s">
        <v>39</v>
      </c>
      <c r="AK21" s="91" t="s">
        <v>39</v>
      </c>
      <c r="AL21" s="92" t="s">
        <v>39</v>
      </c>
      <c r="AM21" s="92"/>
      <c r="AN21" s="92"/>
      <c r="AO21" s="92" t="s">
        <v>196</v>
      </c>
      <c r="AP21" s="92" t="s">
        <v>39</v>
      </c>
      <c r="AQ21" s="93" t="s">
        <v>39</v>
      </c>
      <c r="AR21" s="91" t="s">
        <v>39</v>
      </c>
      <c r="AS21" s="92" t="s">
        <v>39</v>
      </c>
      <c r="AT21" s="92"/>
      <c r="AU21" s="92"/>
      <c r="AV21" s="92" t="s">
        <v>196</v>
      </c>
      <c r="AW21" s="92" t="s">
        <v>39</v>
      </c>
      <c r="AX21" s="93" t="s">
        <v>39</v>
      </c>
      <c r="AY21" s="91"/>
      <c r="AZ21" s="92"/>
      <c r="BA21" s="94"/>
      <c r="BB21" s="237"/>
      <c r="BC21" s="238"/>
      <c r="BD21" s="239"/>
      <c r="BE21" s="240"/>
      <c r="BF21" s="241"/>
      <c r="BG21" s="242"/>
      <c r="BH21" s="242"/>
      <c r="BI21" s="242"/>
      <c r="BJ21" s="243"/>
    </row>
    <row r="22" spans="2:62" ht="20.25" customHeight="1" x14ac:dyDescent="0.4">
      <c r="B22" s="247"/>
      <c r="C22" s="258"/>
      <c r="D22" s="259"/>
      <c r="E22" s="145"/>
      <c r="F22" s="146" t="str">
        <f>C21</f>
        <v>薬剤師</v>
      </c>
      <c r="G22" s="145"/>
      <c r="H22" s="146" t="str">
        <f>I21</f>
        <v>A</v>
      </c>
      <c r="I22" s="260"/>
      <c r="J22" s="261"/>
      <c r="K22" s="262"/>
      <c r="L22" s="263"/>
      <c r="M22" s="263"/>
      <c r="N22" s="259"/>
      <c r="O22" s="234"/>
      <c r="P22" s="235"/>
      <c r="Q22" s="235"/>
      <c r="R22" s="235"/>
      <c r="S22" s="236"/>
      <c r="T22" s="159" t="s">
        <v>170</v>
      </c>
      <c r="U22" s="106"/>
      <c r="V22" s="160"/>
      <c r="W22" s="155">
        <f>IF(W21="","",VLOOKUP(W21,【記載例】シフト記号表!$C$6:$L$47,10,FALSE))</f>
        <v>8</v>
      </c>
      <c r="X22" s="156">
        <f>IF(X21="","",VLOOKUP(X21,【記載例】シフト記号表!$C$6:$L$47,10,FALSE))</f>
        <v>8</v>
      </c>
      <c r="Y22" s="156" t="str">
        <f>IF(Y21="","",VLOOKUP(Y21,【記載例】シフト記号表!$C$6:$L$47,10,FALSE))</f>
        <v/>
      </c>
      <c r="Z22" s="156" t="str">
        <f>IF(Z21="","",VLOOKUP(Z21,【記載例】シフト記号表!$C$6:$L$47,10,FALSE))</f>
        <v/>
      </c>
      <c r="AA22" s="156">
        <f>IF(AA21="","",VLOOKUP(AA21,【記載例】シフト記号表!$C$6:$L$47,10,FALSE))</f>
        <v>8</v>
      </c>
      <c r="AB22" s="156">
        <f>IF(AB21="","",VLOOKUP(AB21,【記載例】シフト記号表!$C$6:$L$47,10,FALSE))</f>
        <v>8</v>
      </c>
      <c r="AC22" s="157">
        <f>IF(AC21="","",VLOOKUP(AC21,【記載例】シフト記号表!$C$6:$L$47,10,FALSE))</f>
        <v>8</v>
      </c>
      <c r="AD22" s="155">
        <f>IF(AD21="","",VLOOKUP(AD21,【記載例】シフト記号表!$C$6:$L$47,10,FALSE))</f>
        <v>8</v>
      </c>
      <c r="AE22" s="156">
        <f>IF(AE21="","",VLOOKUP(AE21,【記載例】シフト記号表!$C$6:$L$47,10,FALSE))</f>
        <v>8</v>
      </c>
      <c r="AF22" s="156" t="str">
        <f>IF(AF21="","",VLOOKUP(AF21,【記載例】シフト記号表!$C$6:$L$47,10,FALSE))</f>
        <v/>
      </c>
      <c r="AG22" s="156" t="str">
        <f>IF(AG21="","",VLOOKUP(AG21,【記載例】シフト記号表!$C$6:$L$47,10,FALSE))</f>
        <v/>
      </c>
      <c r="AH22" s="156">
        <f>IF(AH21="","",VLOOKUP(AH21,【記載例】シフト記号表!$C$6:$L$47,10,FALSE))</f>
        <v>8</v>
      </c>
      <c r="AI22" s="156">
        <f>IF(AI21="","",VLOOKUP(AI21,【記載例】シフト記号表!$C$6:$L$47,10,FALSE))</f>
        <v>8</v>
      </c>
      <c r="AJ22" s="157">
        <f>IF(AJ21="","",VLOOKUP(AJ21,【記載例】シフト記号表!$C$6:$L$47,10,FALSE))</f>
        <v>8</v>
      </c>
      <c r="AK22" s="155">
        <f>IF(AK21="","",VLOOKUP(AK21,【記載例】シフト記号表!$C$6:$L$47,10,FALSE))</f>
        <v>8</v>
      </c>
      <c r="AL22" s="156">
        <f>IF(AL21="","",VLOOKUP(AL21,【記載例】シフト記号表!$C$6:$L$47,10,FALSE))</f>
        <v>8</v>
      </c>
      <c r="AM22" s="156" t="str">
        <f>IF(AM21="","",VLOOKUP(AM21,【記載例】シフト記号表!$C$6:$L$47,10,FALSE))</f>
        <v/>
      </c>
      <c r="AN22" s="156" t="str">
        <f>IF(AN21="","",VLOOKUP(AN21,【記載例】シフト記号表!$C$6:$L$47,10,FALSE))</f>
        <v/>
      </c>
      <c r="AO22" s="156">
        <f>IF(AO21="","",VLOOKUP(AO21,【記載例】シフト記号表!$C$6:$L$47,10,FALSE))</f>
        <v>8</v>
      </c>
      <c r="AP22" s="156">
        <f>IF(AP21="","",VLOOKUP(AP21,【記載例】シフト記号表!$C$6:$L$47,10,FALSE))</f>
        <v>8</v>
      </c>
      <c r="AQ22" s="157">
        <f>IF(AQ21="","",VLOOKUP(AQ21,【記載例】シフト記号表!$C$6:$L$47,10,FALSE))</f>
        <v>8</v>
      </c>
      <c r="AR22" s="155">
        <f>IF(AR21="","",VLOOKUP(AR21,【記載例】シフト記号表!$C$6:$L$47,10,FALSE))</f>
        <v>8</v>
      </c>
      <c r="AS22" s="156">
        <f>IF(AS21="","",VLOOKUP(AS21,【記載例】シフト記号表!$C$6:$L$47,10,FALSE))</f>
        <v>8</v>
      </c>
      <c r="AT22" s="156" t="str">
        <f>IF(AT21="","",VLOOKUP(AT21,【記載例】シフト記号表!$C$6:$L$47,10,FALSE))</f>
        <v/>
      </c>
      <c r="AU22" s="156" t="str">
        <f>IF(AU21="","",VLOOKUP(AU21,【記載例】シフト記号表!$C$6:$L$47,10,FALSE))</f>
        <v/>
      </c>
      <c r="AV22" s="156">
        <f>IF(AV21="","",VLOOKUP(AV21,【記載例】シフト記号表!$C$6:$L$47,10,FALSE))</f>
        <v>8</v>
      </c>
      <c r="AW22" s="156">
        <f>IF(AW21="","",VLOOKUP(AW21,【記載例】シフト記号表!$C$6:$L$47,10,FALSE))</f>
        <v>8</v>
      </c>
      <c r="AX22" s="157">
        <f>IF(AX21="","",VLOOKUP(AX21,【記載例】シフト記号表!$C$6:$L$47,10,FALSE))</f>
        <v>8</v>
      </c>
      <c r="AY22" s="155" t="str">
        <f>IF(AY21="","",VLOOKUP(AY21,【記載例】シフト記号表!$C$6:$L$47,10,FALSE))</f>
        <v/>
      </c>
      <c r="AZ22" s="156" t="str">
        <f>IF(AZ21="","",VLOOKUP(AZ21,【記載例】シフト記号表!$C$6:$L$47,10,FALSE))</f>
        <v/>
      </c>
      <c r="BA22" s="156" t="str">
        <f>IF(BA21="","",VLOOKUP(BA21,【記載例】シフト記号表!$C$6:$L$47,10,FALSE))</f>
        <v/>
      </c>
      <c r="BB22" s="255">
        <f>IF($BE$3="４週",SUM(W22:AX22),IF($BE$3="暦月",SUM(W22:BA22),""))</f>
        <v>160</v>
      </c>
      <c r="BC22" s="256"/>
      <c r="BD22" s="257">
        <f>IF($BE$3="４週",BB22/4,IF($BE$3="暦月",(BB22/($BE$8/7)),""))</f>
        <v>37.333333333333336</v>
      </c>
      <c r="BE22" s="256"/>
      <c r="BF22" s="337">
        <v>43922</v>
      </c>
      <c r="BG22" s="338"/>
      <c r="BH22" s="338"/>
      <c r="BI22" s="338"/>
      <c r="BJ22" s="339"/>
    </row>
    <row r="23" spans="2:62" ht="20.25" customHeight="1" x14ac:dyDescent="0.4">
      <c r="B23" s="226">
        <f t="shared" ref="B23" si="2">B21+1</f>
        <v>4</v>
      </c>
      <c r="C23" s="227" t="s">
        <v>108</v>
      </c>
      <c r="D23" s="228"/>
      <c r="E23" s="145"/>
      <c r="F23" s="146"/>
      <c r="G23" s="145"/>
      <c r="H23" s="146"/>
      <c r="I23" s="229" t="s">
        <v>89</v>
      </c>
      <c r="J23" s="230"/>
      <c r="K23" s="231" t="s">
        <v>108</v>
      </c>
      <c r="L23" s="232"/>
      <c r="M23" s="232"/>
      <c r="N23" s="228"/>
      <c r="O23" s="234" t="s">
        <v>193</v>
      </c>
      <c r="P23" s="235"/>
      <c r="Q23" s="235"/>
      <c r="R23" s="235"/>
      <c r="S23" s="236"/>
      <c r="T23" s="101" t="s">
        <v>18</v>
      </c>
      <c r="U23" s="102"/>
      <c r="V23" s="103"/>
      <c r="W23" s="91" t="s">
        <v>39</v>
      </c>
      <c r="X23" s="92" t="s">
        <v>39</v>
      </c>
      <c r="Y23" s="92" t="s">
        <v>39</v>
      </c>
      <c r="Z23" s="92"/>
      <c r="AA23" s="92"/>
      <c r="AB23" s="92" t="s">
        <v>39</v>
      </c>
      <c r="AC23" s="93" t="s">
        <v>39</v>
      </c>
      <c r="AD23" s="91" t="s">
        <v>39</v>
      </c>
      <c r="AE23" s="92" t="s">
        <v>39</v>
      </c>
      <c r="AF23" s="92" t="s">
        <v>39</v>
      </c>
      <c r="AG23" s="92"/>
      <c r="AH23" s="92"/>
      <c r="AI23" s="92" t="s">
        <v>39</v>
      </c>
      <c r="AJ23" s="93" t="s">
        <v>39</v>
      </c>
      <c r="AK23" s="91" t="s">
        <v>39</v>
      </c>
      <c r="AL23" s="92" t="s">
        <v>39</v>
      </c>
      <c r="AM23" s="92" t="s">
        <v>39</v>
      </c>
      <c r="AN23" s="92"/>
      <c r="AO23" s="92"/>
      <c r="AP23" s="92" t="s">
        <v>39</v>
      </c>
      <c r="AQ23" s="93" t="s">
        <v>39</v>
      </c>
      <c r="AR23" s="91" t="s">
        <v>39</v>
      </c>
      <c r="AS23" s="92" t="s">
        <v>39</v>
      </c>
      <c r="AT23" s="92" t="s">
        <v>39</v>
      </c>
      <c r="AU23" s="92"/>
      <c r="AV23" s="92"/>
      <c r="AW23" s="92" t="s">
        <v>39</v>
      </c>
      <c r="AX23" s="93" t="s">
        <v>39</v>
      </c>
      <c r="AY23" s="91"/>
      <c r="AZ23" s="92"/>
      <c r="BA23" s="94"/>
      <c r="BB23" s="237"/>
      <c r="BC23" s="238"/>
      <c r="BD23" s="239"/>
      <c r="BE23" s="240"/>
      <c r="BF23" s="241"/>
      <c r="BG23" s="242"/>
      <c r="BH23" s="242"/>
      <c r="BI23" s="242"/>
      <c r="BJ23" s="243"/>
    </row>
    <row r="24" spans="2:62" ht="20.25" customHeight="1" x14ac:dyDescent="0.4">
      <c r="B24" s="247"/>
      <c r="C24" s="258"/>
      <c r="D24" s="259"/>
      <c r="E24" s="145"/>
      <c r="F24" s="146" t="str">
        <f>C23</f>
        <v>理学療法士</v>
      </c>
      <c r="G24" s="145"/>
      <c r="H24" s="146" t="str">
        <f>I23</f>
        <v>A</v>
      </c>
      <c r="I24" s="260"/>
      <c r="J24" s="261"/>
      <c r="K24" s="262"/>
      <c r="L24" s="263"/>
      <c r="M24" s="263"/>
      <c r="N24" s="259"/>
      <c r="O24" s="234"/>
      <c r="P24" s="235"/>
      <c r="Q24" s="235"/>
      <c r="R24" s="235"/>
      <c r="S24" s="236"/>
      <c r="T24" s="98" t="s">
        <v>170</v>
      </c>
      <c r="U24" s="99"/>
      <c r="V24" s="100"/>
      <c r="W24" s="155">
        <f>IF(W23="","",VLOOKUP(W23,【記載例】シフト記号表!$C$6:$L$47,10,FALSE))</f>
        <v>8</v>
      </c>
      <c r="X24" s="156">
        <f>IF(X23="","",VLOOKUP(X23,【記載例】シフト記号表!$C$6:$L$47,10,FALSE))</f>
        <v>8</v>
      </c>
      <c r="Y24" s="156">
        <f>IF(Y23="","",VLOOKUP(Y23,【記載例】シフト記号表!$C$6:$L$47,10,FALSE))</f>
        <v>8</v>
      </c>
      <c r="Z24" s="156" t="str">
        <f>IF(Z23="","",VLOOKUP(Z23,【記載例】シフト記号表!$C$6:$L$47,10,FALSE))</f>
        <v/>
      </c>
      <c r="AA24" s="156" t="str">
        <f>IF(AA23="","",VLOOKUP(AA23,【記載例】シフト記号表!$C$6:$L$47,10,FALSE))</f>
        <v/>
      </c>
      <c r="AB24" s="156">
        <f>IF(AB23="","",VLOOKUP(AB23,【記載例】シフト記号表!$C$6:$L$47,10,FALSE))</f>
        <v>8</v>
      </c>
      <c r="AC24" s="157">
        <f>IF(AC23="","",VLOOKUP(AC23,【記載例】シフト記号表!$C$6:$L$47,10,FALSE))</f>
        <v>8</v>
      </c>
      <c r="AD24" s="155">
        <f>IF(AD23="","",VLOOKUP(AD23,【記載例】シフト記号表!$C$6:$L$47,10,FALSE))</f>
        <v>8</v>
      </c>
      <c r="AE24" s="156">
        <f>IF(AE23="","",VLOOKUP(AE23,【記載例】シフト記号表!$C$6:$L$47,10,FALSE))</f>
        <v>8</v>
      </c>
      <c r="AF24" s="156">
        <f>IF(AF23="","",VLOOKUP(AF23,【記載例】シフト記号表!$C$6:$L$47,10,FALSE))</f>
        <v>8</v>
      </c>
      <c r="AG24" s="156" t="str">
        <f>IF(AG23="","",VLOOKUP(AG23,【記載例】シフト記号表!$C$6:$L$47,10,FALSE))</f>
        <v/>
      </c>
      <c r="AH24" s="156" t="str">
        <f>IF(AH23="","",VLOOKUP(AH23,【記載例】シフト記号表!$C$6:$L$47,10,FALSE))</f>
        <v/>
      </c>
      <c r="AI24" s="156">
        <f>IF(AI23="","",VLOOKUP(AI23,【記載例】シフト記号表!$C$6:$L$47,10,FALSE))</f>
        <v>8</v>
      </c>
      <c r="AJ24" s="157">
        <f>IF(AJ23="","",VLOOKUP(AJ23,【記載例】シフト記号表!$C$6:$L$47,10,FALSE))</f>
        <v>8</v>
      </c>
      <c r="AK24" s="155">
        <f>IF(AK23="","",VLOOKUP(AK23,【記載例】シフト記号表!$C$6:$L$47,10,FALSE))</f>
        <v>8</v>
      </c>
      <c r="AL24" s="156">
        <f>IF(AL23="","",VLOOKUP(AL23,【記載例】シフト記号表!$C$6:$L$47,10,FALSE))</f>
        <v>8</v>
      </c>
      <c r="AM24" s="156">
        <f>IF(AM23="","",VLOOKUP(AM23,【記載例】シフト記号表!$C$6:$L$47,10,FALSE))</f>
        <v>8</v>
      </c>
      <c r="AN24" s="156" t="str">
        <f>IF(AN23="","",VLOOKUP(AN23,【記載例】シフト記号表!$C$6:$L$47,10,FALSE))</f>
        <v/>
      </c>
      <c r="AO24" s="156" t="str">
        <f>IF(AO23="","",VLOOKUP(AO23,【記載例】シフト記号表!$C$6:$L$47,10,FALSE))</f>
        <v/>
      </c>
      <c r="AP24" s="156">
        <f>IF(AP23="","",VLOOKUP(AP23,【記載例】シフト記号表!$C$6:$L$47,10,FALSE))</f>
        <v>8</v>
      </c>
      <c r="AQ24" s="157">
        <f>IF(AQ23="","",VLOOKUP(AQ23,【記載例】シフト記号表!$C$6:$L$47,10,FALSE))</f>
        <v>8</v>
      </c>
      <c r="AR24" s="155">
        <f>IF(AR23="","",VLOOKUP(AR23,【記載例】シフト記号表!$C$6:$L$47,10,FALSE))</f>
        <v>8</v>
      </c>
      <c r="AS24" s="156">
        <f>IF(AS23="","",VLOOKUP(AS23,【記載例】シフト記号表!$C$6:$L$47,10,FALSE))</f>
        <v>8</v>
      </c>
      <c r="AT24" s="156">
        <f>IF(AT23="","",VLOOKUP(AT23,【記載例】シフト記号表!$C$6:$L$47,10,FALSE))</f>
        <v>8</v>
      </c>
      <c r="AU24" s="156" t="str">
        <f>IF(AU23="","",VLOOKUP(AU23,【記載例】シフト記号表!$C$6:$L$47,10,FALSE))</f>
        <v/>
      </c>
      <c r="AV24" s="156" t="str">
        <f>IF(AV23="","",VLOOKUP(AV23,【記載例】シフト記号表!$C$6:$L$47,10,FALSE))</f>
        <v/>
      </c>
      <c r="AW24" s="156">
        <f>IF(AW23="","",VLOOKUP(AW23,【記載例】シフト記号表!$C$6:$L$47,10,FALSE))</f>
        <v>8</v>
      </c>
      <c r="AX24" s="157">
        <f>IF(AX23="","",VLOOKUP(AX23,【記載例】シフト記号表!$C$6:$L$47,10,FALSE))</f>
        <v>8</v>
      </c>
      <c r="AY24" s="155" t="str">
        <f>IF(AY23="","",VLOOKUP(AY23,【記載例】シフト記号表!$C$6:$L$47,10,FALSE))</f>
        <v/>
      </c>
      <c r="AZ24" s="156" t="str">
        <f>IF(AZ23="","",VLOOKUP(AZ23,【記載例】シフト記号表!$C$6:$L$47,10,FALSE))</f>
        <v/>
      </c>
      <c r="BA24" s="156" t="str">
        <f>IF(BA23="","",VLOOKUP(BA23,【記載例】シフト記号表!$C$6:$L$47,10,FALSE))</f>
        <v/>
      </c>
      <c r="BB24" s="255">
        <f>IF($BE$3="４週",SUM(W24:AX24),IF($BE$3="暦月",SUM(W24:BA24),""))</f>
        <v>160</v>
      </c>
      <c r="BC24" s="256"/>
      <c r="BD24" s="257">
        <f>IF($BE$3="４週",BB24/4,IF($BE$3="暦月",(BB24/($BE$8/7)),""))</f>
        <v>37.333333333333336</v>
      </c>
      <c r="BE24" s="256"/>
      <c r="BF24" s="337">
        <v>43922</v>
      </c>
      <c r="BG24" s="338"/>
      <c r="BH24" s="338"/>
      <c r="BI24" s="338"/>
      <c r="BJ24" s="339"/>
    </row>
    <row r="25" spans="2:62" ht="20.25" customHeight="1" x14ac:dyDescent="0.4">
      <c r="B25" s="226">
        <f t="shared" ref="B25" si="3">B23+1</f>
        <v>5</v>
      </c>
      <c r="C25" s="227" t="s">
        <v>71</v>
      </c>
      <c r="D25" s="228"/>
      <c r="E25" s="145"/>
      <c r="F25" s="146"/>
      <c r="G25" s="145"/>
      <c r="H25" s="146"/>
      <c r="I25" s="229" t="s">
        <v>89</v>
      </c>
      <c r="J25" s="230"/>
      <c r="K25" s="231" t="s">
        <v>71</v>
      </c>
      <c r="L25" s="232"/>
      <c r="M25" s="232"/>
      <c r="N25" s="228"/>
      <c r="O25" s="234" t="s">
        <v>135</v>
      </c>
      <c r="P25" s="235"/>
      <c r="Q25" s="235"/>
      <c r="R25" s="235"/>
      <c r="S25" s="236"/>
      <c r="T25" s="101" t="s">
        <v>18</v>
      </c>
      <c r="U25" s="102"/>
      <c r="V25" s="103"/>
      <c r="W25" s="91" t="s">
        <v>205</v>
      </c>
      <c r="X25" s="92" t="s">
        <v>205</v>
      </c>
      <c r="Y25" s="92"/>
      <c r="Z25" s="92"/>
      <c r="AA25" s="92" t="s">
        <v>168</v>
      </c>
      <c r="AB25" s="92" t="s">
        <v>168</v>
      </c>
      <c r="AC25" s="93" t="s">
        <v>168</v>
      </c>
      <c r="AD25" s="91" t="s">
        <v>205</v>
      </c>
      <c r="AE25" s="92" t="s">
        <v>205</v>
      </c>
      <c r="AF25" s="92"/>
      <c r="AG25" s="92"/>
      <c r="AH25" s="92" t="s">
        <v>168</v>
      </c>
      <c r="AI25" s="92" t="s">
        <v>168</v>
      </c>
      <c r="AJ25" s="93" t="s">
        <v>168</v>
      </c>
      <c r="AK25" s="91" t="s">
        <v>205</v>
      </c>
      <c r="AL25" s="92" t="s">
        <v>205</v>
      </c>
      <c r="AM25" s="92"/>
      <c r="AN25" s="92"/>
      <c r="AO25" s="92" t="s">
        <v>168</v>
      </c>
      <c r="AP25" s="92" t="s">
        <v>168</v>
      </c>
      <c r="AQ25" s="93" t="s">
        <v>168</v>
      </c>
      <c r="AR25" s="91" t="s">
        <v>205</v>
      </c>
      <c r="AS25" s="92" t="s">
        <v>205</v>
      </c>
      <c r="AT25" s="92"/>
      <c r="AU25" s="92"/>
      <c r="AV25" s="92" t="s">
        <v>168</v>
      </c>
      <c r="AW25" s="92" t="s">
        <v>168</v>
      </c>
      <c r="AX25" s="93" t="s">
        <v>168</v>
      </c>
      <c r="AY25" s="91"/>
      <c r="AZ25" s="92"/>
      <c r="BA25" s="94"/>
      <c r="BB25" s="237"/>
      <c r="BC25" s="238"/>
      <c r="BD25" s="239"/>
      <c r="BE25" s="240"/>
      <c r="BF25" s="241"/>
      <c r="BG25" s="242"/>
      <c r="BH25" s="242"/>
      <c r="BI25" s="242"/>
      <c r="BJ25" s="243"/>
    </row>
    <row r="26" spans="2:62" ht="20.25" customHeight="1" x14ac:dyDescent="0.4">
      <c r="B26" s="247"/>
      <c r="C26" s="258"/>
      <c r="D26" s="259"/>
      <c r="E26" s="145"/>
      <c r="F26" s="146" t="str">
        <f>C25</f>
        <v>介護支援専門員</v>
      </c>
      <c r="G26" s="145"/>
      <c r="H26" s="146" t="str">
        <f>I25</f>
        <v>A</v>
      </c>
      <c r="I26" s="260"/>
      <c r="J26" s="261"/>
      <c r="K26" s="262"/>
      <c r="L26" s="263"/>
      <c r="M26" s="263"/>
      <c r="N26" s="259"/>
      <c r="O26" s="234"/>
      <c r="P26" s="235"/>
      <c r="Q26" s="235"/>
      <c r="R26" s="235"/>
      <c r="S26" s="236"/>
      <c r="T26" s="98" t="s">
        <v>170</v>
      </c>
      <c r="U26" s="99"/>
      <c r="V26" s="100"/>
      <c r="W26" s="155">
        <f>IF(W25="","",VLOOKUP(W25,【記載例】シフト記号表!$C$6:$L$47,10,FALSE))</f>
        <v>8</v>
      </c>
      <c r="X26" s="156">
        <f>IF(X25="","",VLOOKUP(X25,【記載例】シフト記号表!$C$6:$L$47,10,FALSE))</f>
        <v>8</v>
      </c>
      <c r="Y26" s="156" t="str">
        <f>IF(Y25="","",VLOOKUP(Y25,【記載例】シフト記号表!$C$6:$L$47,10,FALSE))</f>
        <v/>
      </c>
      <c r="Z26" s="156" t="str">
        <f>IF(Z25="","",VLOOKUP(Z25,【記載例】シフト記号表!$C$6:$L$47,10,FALSE))</f>
        <v/>
      </c>
      <c r="AA26" s="156">
        <f>IF(AA25="","",VLOOKUP(AA25,【記載例】シフト記号表!$C$6:$L$47,10,FALSE))</f>
        <v>8</v>
      </c>
      <c r="AB26" s="156">
        <f>IF(AB25="","",VLOOKUP(AB25,【記載例】シフト記号表!$C$6:$L$47,10,FALSE))</f>
        <v>8</v>
      </c>
      <c r="AC26" s="157">
        <f>IF(AC25="","",VLOOKUP(AC25,【記載例】シフト記号表!$C$6:$L$47,10,FALSE))</f>
        <v>8</v>
      </c>
      <c r="AD26" s="155">
        <f>IF(AD25="","",VLOOKUP(AD25,【記載例】シフト記号表!$C$6:$L$47,10,FALSE))</f>
        <v>8</v>
      </c>
      <c r="AE26" s="156">
        <f>IF(AE25="","",VLOOKUP(AE25,【記載例】シフト記号表!$C$6:$L$47,10,FALSE))</f>
        <v>8</v>
      </c>
      <c r="AF26" s="156" t="str">
        <f>IF(AF25="","",VLOOKUP(AF25,【記載例】シフト記号表!$C$6:$L$47,10,FALSE))</f>
        <v/>
      </c>
      <c r="AG26" s="156" t="str">
        <f>IF(AG25="","",VLOOKUP(AG25,【記載例】シフト記号表!$C$6:$L$47,10,FALSE))</f>
        <v/>
      </c>
      <c r="AH26" s="156">
        <f>IF(AH25="","",VLOOKUP(AH25,【記載例】シフト記号表!$C$6:$L$47,10,FALSE))</f>
        <v>8</v>
      </c>
      <c r="AI26" s="156">
        <f>IF(AI25="","",VLOOKUP(AI25,【記載例】シフト記号表!$C$6:$L$47,10,FALSE))</f>
        <v>8</v>
      </c>
      <c r="AJ26" s="157">
        <f>IF(AJ25="","",VLOOKUP(AJ25,【記載例】シフト記号表!$C$6:$L$47,10,FALSE))</f>
        <v>8</v>
      </c>
      <c r="AK26" s="155">
        <f>IF(AK25="","",VLOOKUP(AK25,【記載例】シフト記号表!$C$6:$L$47,10,FALSE))</f>
        <v>8</v>
      </c>
      <c r="AL26" s="156">
        <f>IF(AL25="","",VLOOKUP(AL25,【記載例】シフト記号表!$C$6:$L$47,10,FALSE))</f>
        <v>8</v>
      </c>
      <c r="AM26" s="156" t="str">
        <f>IF(AM25="","",VLOOKUP(AM25,【記載例】シフト記号表!$C$6:$L$47,10,FALSE))</f>
        <v/>
      </c>
      <c r="AN26" s="156" t="str">
        <f>IF(AN25="","",VLOOKUP(AN25,【記載例】シフト記号表!$C$6:$L$47,10,FALSE))</f>
        <v/>
      </c>
      <c r="AO26" s="156">
        <f>IF(AO25="","",VLOOKUP(AO25,【記載例】シフト記号表!$C$6:$L$47,10,FALSE))</f>
        <v>8</v>
      </c>
      <c r="AP26" s="156">
        <f>IF(AP25="","",VLOOKUP(AP25,【記載例】シフト記号表!$C$6:$L$47,10,FALSE))</f>
        <v>8</v>
      </c>
      <c r="AQ26" s="157">
        <f>IF(AQ25="","",VLOOKUP(AQ25,【記載例】シフト記号表!$C$6:$L$47,10,FALSE))</f>
        <v>8</v>
      </c>
      <c r="AR26" s="155">
        <f>IF(AR25="","",VLOOKUP(AR25,【記載例】シフト記号表!$C$6:$L$47,10,FALSE))</f>
        <v>8</v>
      </c>
      <c r="AS26" s="156">
        <f>IF(AS25="","",VLOOKUP(AS25,【記載例】シフト記号表!$C$6:$L$47,10,FALSE))</f>
        <v>8</v>
      </c>
      <c r="AT26" s="156" t="str">
        <f>IF(AT25="","",VLOOKUP(AT25,【記載例】シフト記号表!$C$6:$L$47,10,FALSE))</f>
        <v/>
      </c>
      <c r="AU26" s="156" t="str">
        <f>IF(AU25="","",VLOOKUP(AU25,【記載例】シフト記号表!$C$6:$L$47,10,FALSE))</f>
        <v/>
      </c>
      <c r="AV26" s="156">
        <f>IF(AV25="","",VLOOKUP(AV25,【記載例】シフト記号表!$C$6:$L$47,10,FALSE))</f>
        <v>8</v>
      </c>
      <c r="AW26" s="156">
        <f>IF(AW25="","",VLOOKUP(AW25,【記載例】シフト記号表!$C$6:$L$47,10,FALSE))</f>
        <v>8</v>
      </c>
      <c r="AX26" s="157">
        <f>IF(AX25="","",VLOOKUP(AX25,【記載例】シフト記号表!$C$6:$L$47,10,FALSE))</f>
        <v>8</v>
      </c>
      <c r="AY26" s="155" t="str">
        <f>IF(AY25="","",VLOOKUP(AY25,【記載例】シフト記号表!$C$6:$L$47,10,FALSE))</f>
        <v/>
      </c>
      <c r="AZ26" s="156" t="str">
        <f>IF(AZ25="","",VLOOKUP(AZ25,【記載例】シフト記号表!$C$6:$L$47,10,FALSE))</f>
        <v/>
      </c>
      <c r="BA26" s="156" t="str">
        <f>IF(BA25="","",VLOOKUP(BA25,【記載例】シフト記号表!$C$6:$L$47,10,FALSE))</f>
        <v/>
      </c>
      <c r="BB26" s="255">
        <f>IF($BE$3="４週",SUM(W26:AX26),IF($BE$3="暦月",SUM(W26:BA26),""))</f>
        <v>160</v>
      </c>
      <c r="BC26" s="256"/>
      <c r="BD26" s="257">
        <f>IF($BE$3="４週",BB26/4,IF($BE$3="暦月",(BB26/($BE$8/7)),""))</f>
        <v>37.333333333333336</v>
      </c>
      <c r="BE26" s="256"/>
      <c r="BF26" s="337">
        <v>43922</v>
      </c>
      <c r="BG26" s="338"/>
      <c r="BH26" s="338"/>
      <c r="BI26" s="338"/>
      <c r="BJ26" s="339"/>
    </row>
    <row r="27" spans="2:62" ht="20.25" customHeight="1" x14ac:dyDescent="0.4">
      <c r="B27" s="226">
        <f t="shared" ref="B27" si="4">B25+1</f>
        <v>6</v>
      </c>
      <c r="C27" s="227" t="s">
        <v>102</v>
      </c>
      <c r="D27" s="228"/>
      <c r="E27" s="145"/>
      <c r="F27" s="146"/>
      <c r="G27" s="145"/>
      <c r="H27" s="146"/>
      <c r="I27" s="229" t="s">
        <v>100</v>
      </c>
      <c r="J27" s="230"/>
      <c r="K27" s="231" t="s">
        <v>106</v>
      </c>
      <c r="L27" s="232"/>
      <c r="M27" s="232"/>
      <c r="N27" s="228"/>
      <c r="O27" s="234" t="s">
        <v>194</v>
      </c>
      <c r="P27" s="235"/>
      <c r="Q27" s="235"/>
      <c r="R27" s="235"/>
      <c r="S27" s="236"/>
      <c r="T27" s="101" t="s">
        <v>18</v>
      </c>
      <c r="U27" s="102"/>
      <c r="V27" s="103"/>
      <c r="W27" s="91" t="s">
        <v>196</v>
      </c>
      <c r="X27" s="92" t="s">
        <v>196</v>
      </c>
      <c r="Y27" s="92"/>
      <c r="Z27" s="92" t="s">
        <v>196</v>
      </c>
      <c r="AA27" s="92" t="s">
        <v>196</v>
      </c>
      <c r="AB27" s="92"/>
      <c r="AC27" s="93"/>
      <c r="AD27" s="91" t="s">
        <v>196</v>
      </c>
      <c r="AE27" s="92" t="s">
        <v>196</v>
      </c>
      <c r="AF27" s="92"/>
      <c r="AG27" s="92" t="s">
        <v>196</v>
      </c>
      <c r="AH27" s="92" t="s">
        <v>196</v>
      </c>
      <c r="AI27" s="92"/>
      <c r="AJ27" s="93"/>
      <c r="AK27" s="91" t="s">
        <v>196</v>
      </c>
      <c r="AL27" s="92" t="s">
        <v>196</v>
      </c>
      <c r="AM27" s="92"/>
      <c r="AN27" s="92" t="s">
        <v>196</v>
      </c>
      <c r="AO27" s="92" t="s">
        <v>196</v>
      </c>
      <c r="AP27" s="92"/>
      <c r="AQ27" s="93"/>
      <c r="AR27" s="91" t="s">
        <v>196</v>
      </c>
      <c r="AS27" s="92" t="s">
        <v>196</v>
      </c>
      <c r="AT27" s="92"/>
      <c r="AU27" s="92" t="s">
        <v>196</v>
      </c>
      <c r="AV27" s="92" t="s">
        <v>196</v>
      </c>
      <c r="AW27" s="92"/>
      <c r="AX27" s="93"/>
      <c r="AY27" s="91"/>
      <c r="AZ27" s="92"/>
      <c r="BA27" s="94"/>
      <c r="BB27" s="237"/>
      <c r="BC27" s="238"/>
      <c r="BD27" s="239"/>
      <c r="BE27" s="240"/>
      <c r="BF27" s="241"/>
      <c r="BG27" s="242"/>
      <c r="BH27" s="242"/>
      <c r="BI27" s="242"/>
      <c r="BJ27" s="243"/>
    </row>
    <row r="28" spans="2:62" ht="20.25" customHeight="1" x14ac:dyDescent="0.4">
      <c r="B28" s="247"/>
      <c r="C28" s="258"/>
      <c r="D28" s="259"/>
      <c r="E28" s="145"/>
      <c r="F28" s="146" t="str">
        <f>C27</f>
        <v>看護職員</v>
      </c>
      <c r="G28" s="145"/>
      <c r="H28" s="146" t="str">
        <f>I27</f>
        <v>C</v>
      </c>
      <c r="I28" s="260"/>
      <c r="J28" s="261"/>
      <c r="K28" s="262"/>
      <c r="L28" s="263"/>
      <c r="M28" s="263"/>
      <c r="N28" s="259"/>
      <c r="O28" s="234"/>
      <c r="P28" s="235"/>
      <c r="Q28" s="235"/>
      <c r="R28" s="235"/>
      <c r="S28" s="236"/>
      <c r="T28" s="159" t="s">
        <v>170</v>
      </c>
      <c r="U28" s="106"/>
      <c r="V28" s="160"/>
      <c r="W28" s="155">
        <f>IF(W27="","",VLOOKUP(W27,【記載例】シフト記号表!$C$6:$L$47,10,FALSE))</f>
        <v>8</v>
      </c>
      <c r="X28" s="156">
        <f>IF(X27="","",VLOOKUP(X27,【記載例】シフト記号表!$C$6:$L$47,10,FALSE))</f>
        <v>8</v>
      </c>
      <c r="Y28" s="156" t="str">
        <f>IF(Y27="","",VLOOKUP(Y27,【記載例】シフト記号表!$C$6:$L$47,10,FALSE))</f>
        <v/>
      </c>
      <c r="Z28" s="156">
        <f>IF(Z27="","",VLOOKUP(Z27,【記載例】シフト記号表!$C$6:$L$47,10,FALSE))</f>
        <v>8</v>
      </c>
      <c r="AA28" s="156">
        <f>IF(AA27="","",VLOOKUP(AA27,【記載例】シフト記号表!$C$6:$L$47,10,FALSE))</f>
        <v>8</v>
      </c>
      <c r="AB28" s="156" t="str">
        <f>IF(AB27="","",VLOOKUP(AB27,【記載例】シフト記号表!$C$6:$L$47,10,FALSE))</f>
        <v/>
      </c>
      <c r="AC28" s="157" t="str">
        <f>IF(AC27="","",VLOOKUP(AC27,【記載例】シフト記号表!$C$6:$L$47,10,FALSE))</f>
        <v/>
      </c>
      <c r="AD28" s="155">
        <f>IF(AD27="","",VLOOKUP(AD27,【記載例】シフト記号表!$C$6:$L$47,10,FALSE))</f>
        <v>8</v>
      </c>
      <c r="AE28" s="156">
        <f>IF(AE27="","",VLOOKUP(AE27,【記載例】シフト記号表!$C$6:$L$47,10,FALSE))</f>
        <v>8</v>
      </c>
      <c r="AF28" s="156" t="str">
        <f>IF(AF27="","",VLOOKUP(AF27,【記載例】シフト記号表!$C$6:$L$47,10,FALSE))</f>
        <v/>
      </c>
      <c r="AG28" s="156">
        <f>IF(AG27="","",VLOOKUP(AG27,【記載例】シフト記号表!$C$6:$L$47,10,FALSE))</f>
        <v>8</v>
      </c>
      <c r="AH28" s="156">
        <f>IF(AH27="","",VLOOKUP(AH27,【記載例】シフト記号表!$C$6:$L$47,10,FALSE))</f>
        <v>8</v>
      </c>
      <c r="AI28" s="156" t="str">
        <f>IF(AI27="","",VLOOKUP(AI27,【記載例】シフト記号表!$C$6:$L$47,10,FALSE))</f>
        <v/>
      </c>
      <c r="AJ28" s="157" t="str">
        <f>IF(AJ27="","",VLOOKUP(AJ27,【記載例】シフト記号表!$C$6:$L$47,10,FALSE))</f>
        <v/>
      </c>
      <c r="AK28" s="155">
        <f>IF(AK27="","",VLOOKUP(AK27,【記載例】シフト記号表!$C$6:$L$47,10,FALSE))</f>
        <v>8</v>
      </c>
      <c r="AL28" s="156">
        <f>IF(AL27="","",VLOOKUP(AL27,【記載例】シフト記号表!$C$6:$L$47,10,FALSE))</f>
        <v>8</v>
      </c>
      <c r="AM28" s="156" t="str">
        <f>IF(AM27="","",VLOOKUP(AM27,【記載例】シフト記号表!$C$6:$L$47,10,FALSE))</f>
        <v/>
      </c>
      <c r="AN28" s="156">
        <f>IF(AN27="","",VLOOKUP(AN27,【記載例】シフト記号表!$C$6:$L$47,10,FALSE))</f>
        <v>8</v>
      </c>
      <c r="AO28" s="156">
        <f>IF(AO27="","",VLOOKUP(AO27,【記載例】シフト記号表!$C$6:$L$47,10,FALSE))</f>
        <v>8</v>
      </c>
      <c r="AP28" s="156" t="str">
        <f>IF(AP27="","",VLOOKUP(AP27,【記載例】シフト記号表!$C$6:$L$47,10,FALSE))</f>
        <v/>
      </c>
      <c r="AQ28" s="157" t="str">
        <f>IF(AQ27="","",VLOOKUP(AQ27,【記載例】シフト記号表!$C$6:$L$47,10,FALSE))</f>
        <v/>
      </c>
      <c r="AR28" s="155">
        <f>IF(AR27="","",VLOOKUP(AR27,【記載例】シフト記号表!$C$6:$L$47,10,FALSE))</f>
        <v>8</v>
      </c>
      <c r="AS28" s="156">
        <f>IF(AS27="","",VLOOKUP(AS27,【記載例】シフト記号表!$C$6:$L$47,10,FALSE))</f>
        <v>8</v>
      </c>
      <c r="AT28" s="156" t="str">
        <f>IF(AT27="","",VLOOKUP(AT27,【記載例】シフト記号表!$C$6:$L$47,10,FALSE))</f>
        <v/>
      </c>
      <c r="AU28" s="156">
        <f>IF(AU27="","",VLOOKUP(AU27,【記載例】シフト記号表!$C$6:$L$47,10,FALSE))</f>
        <v>8</v>
      </c>
      <c r="AV28" s="156">
        <f>IF(AV27="","",VLOOKUP(AV27,【記載例】シフト記号表!$C$6:$L$47,10,FALSE))</f>
        <v>8</v>
      </c>
      <c r="AW28" s="156" t="str">
        <f>IF(AW27="","",VLOOKUP(AW27,【記載例】シフト記号表!$C$6:$L$47,10,FALSE))</f>
        <v/>
      </c>
      <c r="AX28" s="157" t="str">
        <f>IF(AX27="","",VLOOKUP(AX27,【記載例】シフト記号表!$C$6:$L$47,10,FALSE))</f>
        <v/>
      </c>
      <c r="AY28" s="155" t="str">
        <f>IF(AY27="","",VLOOKUP(AY27,【記載例】シフト記号表!$C$6:$L$47,10,FALSE))</f>
        <v/>
      </c>
      <c r="AZ28" s="156" t="str">
        <f>IF(AZ27="","",VLOOKUP(AZ27,【記載例】シフト記号表!$C$6:$L$47,10,FALSE))</f>
        <v/>
      </c>
      <c r="BA28" s="156" t="str">
        <f>IF(BA27="","",VLOOKUP(BA27,【記載例】シフト記号表!$C$6:$L$47,10,FALSE))</f>
        <v/>
      </c>
      <c r="BB28" s="255">
        <f>IF($BE$3="４週",SUM(W28:AX28),IF($BE$3="暦月",SUM(W28:BA28),""))</f>
        <v>128</v>
      </c>
      <c r="BC28" s="256"/>
      <c r="BD28" s="257">
        <f>IF($BE$3="４週",BB28/4,IF($BE$3="暦月",(BB28/($BE$8/7)),""))</f>
        <v>29.866666666666667</v>
      </c>
      <c r="BE28" s="256"/>
      <c r="BF28" s="337">
        <v>43922</v>
      </c>
      <c r="BG28" s="338"/>
      <c r="BH28" s="338"/>
      <c r="BI28" s="338"/>
      <c r="BJ28" s="339"/>
    </row>
    <row r="29" spans="2:62" ht="20.25" customHeight="1" x14ac:dyDescent="0.4">
      <c r="B29" s="226">
        <f t="shared" ref="B29" si="5">B27+1</f>
        <v>7</v>
      </c>
      <c r="C29" s="227" t="s">
        <v>103</v>
      </c>
      <c r="D29" s="228"/>
      <c r="E29" s="147"/>
      <c r="F29" s="148"/>
      <c r="G29" s="147"/>
      <c r="H29" s="148"/>
      <c r="I29" s="229" t="s">
        <v>89</v>
      </c>
      <c r="J29" s="230"/>
      <c r="K29" s="231" t="s">
        <v>19</v>
      </c>
      <c r="L29" s="232"/>
      <c r="M29" s="232"/>
      <c r="N29" s="228"/>
      <c r="O29" s="234" t="s">
        <v>195</v>
      </c>
      <c r="P29" s="235"/>
      <c r="Q29" s="235"/>
      <c r="R29" s="235"/>
      <c r="S29" s="236"/>
      <c r="T29" s="101" t="s">
        <v>18</v>
      </c>
      <c r="U29" s="102"/>
      <c r="V29" s="103"/>
      <c r="W29" s="91" t="s">
        <v>165</v>
      </c>
      <c r="X29" s="92" t="s">
        <v>180</v>
      </c>
      <c r="Y29" s="92" t="s">
        <v>166</v>
      </c>
      <c r="Z29" s="92" t="s">
        <v>166</v>
      </c>
      <c r="AA29" s="92"/>
      <c r="AB29" s="92" t="s">
        <v>167</v>
      </c>
      <c r="AC29" s="93"/>
      <c r="AD29" s="91"/>
      <c r="AE29" s="92" t="s">
        <v>165</v>
      </c>
      <c r="AF29" s="92" t="s">
        <v>180</v>
      </c>
      <c r="AG29" s="92" t="s">
        <v>166</v>
      </c>
      <c r="AH29" s="92" t="s">
        <v>166</v>
      </c>
      <c r="AI29" s="92"/>
      <c r="AJ29" s="93" t="s">
        <v>167</v>
      </c>
      <c r="AK29" s="91" t="s">
        <v>167</v>
      </c>
      <c r="AL29" s="92"/>
      <c r="AM29" s="92" t="s">
        <v>165</v>
      </c>
      <c r="AN29" s="92" t="s">
        <v>180</v>
      </c>
      <c r="AO29" s="92" t="s">
        <v>166</v>
      </c>
      <c r="AP29" s="92" t="s">
        <v>166</v>
      </c>
      <c r="AQ29" s="93"/>
      <c r="AR29" s="91" t="s">
        <v>167</v>
      </c>
      <c r="AS29" s="92"/>
      <c r="AT29" s="92"/>
      <c r="AU29" s="92" t="s">
        <v>165</v>
      </c>
      <c r="AV29" s="92" t="s">
        <v>180</v>
      </c>
      <c r="AW29" s="92" t="s">
        <v>166</v>
      </c>
      <c r="AX29" s="93" t="s">
        <v>166</v>
      </c>
      <c r="AY29" s="91"/>
      <c r="AZ29" s="92"/>
      <c r="BA29" s="94"/>
      <c r="BB29" s="237"/>
      <c r="BC29" s="238"/>
      <c r="BD29" s="239"/>
      <c r="BE29" s="240"/>
      <c r="BF29" s="241"/>
      <c r="BG29" s="242"/>
      <c r="BH29" s="242"/>
      <c r="BI29" s="242"/>
      <c r="BJ29" s="243"/>
    </row>
    <row r="30" spans="2:62" ht="20.25" customHeight="1" x14ac:dyDescent="0.4">
      <c r="B30" s="247"/>
      <c r="C30" s="248"/>
      <c r="D30" s="249"/>
      <c r="E30" s="170"/>
      <c r="F30" s="171" t="str">
        <f>C29</f>
        <v>介護職員</v>
      </c>
      <c r="G30" s="170"/>
      <c r="H30" s="171" t="str">
        <f>I29</f>
        <v>A</v>
      </c>
      <c r="I30" s="250"/>
      <c r="J30" s="251"/>
      <c r="K30" s="252"/>
      <c r="L30" s="253"/>
      <c r="M30" s="253"/>
      <c r="N30" s="249"/>
      <c r="O30" s="234"/>
      <c r="P30" s="235"/>
      <c r="Q30" s="235"/>
      <c r="R30" s="235"/>
      <c r="S30" s="236"/>
      <c r="T30" s="159" t="s">
        <v>170</v>
      </c>
      <c r="U30" s="106"/>
      <c r="V30" s="160"/>
      <c r="W30" s="155">
        <f>IF(W29="","",VLOOKUP(W29,【記載例】シフト記号表!$C$6:$L$47,10,FALSE))</f>
        <v>8</v>
      </c>
      <c r="X30" s="156">
        <f>IF(X29="","",VLOOKUP(X29,【記載例】シフト記号表!$C$6:$L$47,10,FALSE))</f>
        <v>8</v>
      </c>
      <c r="Y30" s="156">
        <f>IF(Y29="","",VLOOKUP(Y29,【記載例】シフト記号表!$C$6:$L$47,10,FALSE))</f>
        <v>7.9999999999999982</v>
      </c>
      <c r="Z30" s="156">
        <f>IF(Z29="","",VLOOKUP(Z29,【記載例】シフト記号表!$C$6:$L$47,10,FALSE))</f>
        <v>7.9999999999999982</v>
      </c>
      <c r="AA30" s="156" t="str">
        <f>IF(AA29="","",VLOOKUP(AA29,【記載例】シフト記号表!$C$6:$L$47,10,FALSE))</f>
        <v/>
      </c>
      <c r="AB30" s="156">
        <f>IF(AB29="","",VLOOKUP(AB29,【記載例】シフト記号表!$C$6:$L$47,10,FALSE))</f>
        <v>8</v>
      </c>
      <c r="AC30" s="157" t="str">
        <f>IF(AC29="","",VLOOKUP(AC29,【記載例】シフト記号表!$C$6:$L$47,10,FALSE))</f>
        <v/>
      </c>
      <c r="AD30" s="155" t="str">
        <f>IF(AD29="","",VLOOKUP(AD29,【記載例】シフト記号表!$C$6:$L$47,10,FALSE))</f>
        <v/>
      </c>
      <c r="AE30" s="156">
        <f>IF(AE29="","",VLOOKUP(AE29,【記載例】シフト記号表!$C$6:$L$47,10,FALSE))</f>
        <v>8</v>
      </c>
      <c r="AF30" s="156">
        <f>IF(AF29="","",VLOOKUP(AF29,【記載例】シフト記号表!$C$6:$L$47,10,FALSE))</f>
        <v>8</v>
      </c>
      <c r="AG30" s="156">
        <f>IF(AG29="","",VLOOKUP(AG29,【記載例】シフト記号表!$C$6:$L$47,10,FALSE))</f>
        <v>7.9999999999999982</v>
      </c>
      <c r="AH30" s="156">
        <f>IF(AH29="","",VLOOKUP(AH29,【記載例】シフト記号表!$C$6:$L$47,10,FALSE))</f>
        <v>7.9999999999999982</v>
      </c>
      <c r="AI30" s="156" t="str">
        <f>IF(AI29="","",VLOOKUP(AI29,【記載例】シフト記号表!$C$6:$L$47,10,FALSE))</f>
        <v/>
      </c>
      <c r="AJ30" s="157">
        <f>IF(AJ29="","",VLOOKUP(AJ29,【記載例】シフト記号表!$C$6:$L$47,10,FALSE))</f>
        <v>8</v>
      </c>
      <c r="AK30" s="155">
        <f>IF(AK29="","",VLOOKUP(AK29,【記載例】シフト記号表!$C$6:$L$47,10,FALSE))</f>
        <v>8</v>
      </c>
      <c r="AL30" s="156" t="str">
        <f>IF(AL29="","",VLOOKUP(AL29,【記載例】シフト記号表!$C$6:$L$47,10,FALSE))</f>
        <v/>
      </c>
      <c r="AM30" s="156">
        <f>IF(AM29="","",VLOOKUP(AM29,【記載例】シフト記号表!$C$6:$L$47,10,FALSE))</f>
        <v>8</v>
      </c>
      <c r="AN30" s="156">
        <f>IF(AN29="","",VLOOKUP(AN29,【記載例】シフト記号表!$C$6:$L$47,10,FALSE))</f>
        <v>8</v>
      </c>
      <c r="AO30" s="156">
        <f>IF(AO29="","",VLOOKUP(AO29,【記載例】シフト記号表!$C$6:$L$47,10,FALSE))</f>
        <v>7.9999999999999982</v>
      </c>
      <c r="AP30" s="156">
        <f>IF(AP29="","",VLOOKUP(AP29,【記載例】シフト記号表!$C$6:$L$47,10,FALSE))</f>
        <v>7.9999999999999982</v>
      </c>
      <c r="AQ30" s="157" t="str">
        <f>IF(AQ29="","",VLOOKUP(AQ29,【記載例】シフト記号表!$C$6:$L$47,10,FALSE))</f>
        <v/>
      </c>
      <c r="AR30" s="155">
        <f>IF(AR29="","",VLOOKUP(AR29,【記載例】シフト記号表!$C$6:$L$47,10,FALSE))</f>
        <v>8</v>
      </c>
      <c r="AS30" s="156" t="str">
        <f>IF(AS29="","",VLOOKUP(AS29,【記載例】シフト記号表!$C$6:$L$47,10,FALSE))</f>
        <v/>
      </c>
      <c r="AT30" s="156" t="str">
        <f>IF(AT29="","",VLOOKUP(AT29,【記載例】シフト記号表!$C$6:$L$47,10,FALSE))</f>
        <v/>
      </c>
      <c r="AU30" s="156">
        <f>IF(AU29="","",VLOOKUP(AU29,【記載例】シフト記号表!$C$6:$L$47,10,FALSE))</f>
        <v>8</v>
      </c>
      <c r="AV30" s="156">
        <f>IF(AV29="","",VLOOKUP(AV29,【記載例】シフト記号表!$C$6:$L$47,10,FALSE))</f>
        <v>8</v>
      </c>
      <c r="AW30" s="156">
        <f>IF(AW29="","",VLOOKUP(AW29,【記載例】シフト記号表!$C$6:$L$47,10,FALSE))</f>
        <v>7.9999999999999982</v>
      </c>
      <c r="AX30" s="157">
        <f>IF(AX29="","",VLOOKUP(AX29,【記載例】シフト記号表!$C$6:$L$47,10,FALSE))</f>
        <v>7.9999999999999982</v>
      </c>
      <c r="AY30" s="155" t="str">
        <f>IF(AY29="","",VLOOKUP(AY29,【記載例】シフト記号表!$C$6:$L$47,10,FALSE))</f>
        <v/>
      </c>
      <c r="AZ30" s="156" t="str">
        <f>IF(AZ29="","",VLOOKUP(AZ29,【記載例】シフト記号表!$C$6:$L$47,10,FALSE))</f>
        <v/>
      </c>
      <c r="BA30" s="156" t="str">
        <f>IF(BA29="","",VLOOKUP(BA29,【記載例】シフト記号表!$C$6:$L$47,10,FALSE))</f>
        <v/>
      </c>
      <c r="BB30" s="244">
        <f>IF($BE$3="４週",SUM(W30:AX30),IF($BE$3="暦月",SUM(W30:BA30),""))</f>
        <v>160</v>
      </c>
      <c r="BC30" s="245"/>
      <c r="BD30" s="246">
        <f>IF($BE$3="４週",BB30/4,IF($BE$3="暦月",(BB30/($BE$8/7)),""))</f>
        <v>37.333333333333336</v>
      </c>
      <c r="BE30" s="245"/>
      <c r="BF30" s="337">
        <v>43922</v>
      </c>
      <c r="BG30" s="338"/>
      <c r="BH30" s="338"/>
      <c r="BI30" s="338"/>
      <c r="BJ30" s="339"/>
    </row>
    <row r="31" spans="2:62" ht="20.25" customHeight="1" x14ac:dyDescent="0.4">
      <c r="B31" s="46"/>
      <c r="C31" s="55"/>
      <c r="D31" s="55"/>
      <c r="E31" s="55"/>
      <c r="F31" s="55"/>
      <c r="G31" s="55"/>
      <c r="H31" s="55"/>
      <c r="I31" s="56"/>
      <c r="J31" s="56"/>
      <c r="K31" s="55"/>
      <c r="L31" s="55"/>
      <c r="M31" s="55"/>
      <c r="N31" s="55"/>
      <c r="O31" s="57"/>
      <c r="P31" s="57"/>
      <c r="Q31" s="57"/>
      <c r="R31" s="58"/>
      <c r="S31" s="58"/>
      <c r="T31" s="58"/>
      <c r="U31" s="59"/>
      <c r="V31" s="60"/>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2"/>
      <c r="BE31" s="62"/>
      <c r="BF31" s="57"/>
      <c r="BG31" s="57"/>
      <c r="BH31" s="57"/>
      <c r="BI31" s="57"/>
      <c r="BJ31" s="57"/>
    </row>
    <row r="32" spans="2:62" ht="20.25" customHeight="1" x14ac:dyDescent="0.4">
      <c r="B32" s="46"/>
      <c r="C32" s="55"/>
      <c r="D32" s="55"/>
      <c r="E32" s="55"/>
      <c r="F32" s="55"/>
      <c r="G32" s="55"/>
      <c r="H32" s="55"/>
      <c r="I32" s="107"/>
      <c r="J32" s="108" t="s">
        <v>224</v>
      </c>
      <c r="K32" s="108"/>
      <c r="L32" s="108"/>
      <c r="M32" s="108"/>
      <c r="N32" s="108"/>
      <c r="O32" s="108"/>
      <c r="P32" s="108"/>
      <c r="Q32" s="108"/>
      <c r="R32" s="108"/>
      <c r="S32" s="108"/>
      <c r="T32" s="109"/>
      <c r="U32" s="108"/>
      <c r="V32" s="108"/>
      <c r="W32" s="108"/>
      <c r="X32" s="108"/>
      <c r="Y32" s="108"/>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1"/>
      <c r="BE32" s="62"/>
      <c r="BF32" s="57"/>
      <c r="BG32" s="57"/>
      <c r="BH32" s="57"/>
      <c r="BI32" s="57"/>
      <c r="BJ32" s="57"/>
    </row>
    <row r="33" spans="2:62" ht="20.25" customHeight="1" x14ac:dyDescent="0.4">
      <c r="B33" s="46"/>
      <c r="C33" s="55"/>
      <c r="D33" s="55"/>
      <c r="E33" s="55"/>
      <c r="F33" s="55"/>
      <c r="G33" s="55"/>
      <c r="H33" s="55"/>
      <c r="I33" s="107"/>
      <c r="J33" s="108"/>
      <c r="K33" s="108" t="s">
        <v>206</v>
      </c>
      <c r="L33" s="108"/>
      <c r="M33" s="108"/>
      <c r="N33" s="108"/>
      <c r="O33" s="108"/>
      <c r="P33" s="108"/>
      <c r="Q33" s="108"/>
      <c r="R33" s="108"/>
      <c r="S33" s="108"/>
      <c r="T33" s="109"/>
      <c r="U33" s="108"/>
      <c r="V33" s="108"/>
      <c r="W33" s="108"/>
      <c r="X33" s="108"/>
      <c r="Y33" s="108"/>
      <c r="Z33" s="110"/>
      <c r="AA33" s="108" t="s">
        <v>207</v>
      </c>
      <c r="AB33" s="108"/>
      <c r="AC33" s="108"/>
      <c r="AD33" s="108"/>
      <c r="AE33" s="108"/>
      <c r="AF33" s="108"/>
      <c r="AG33" s="108"/>
      <c r="AH33" s="108"/>
      <c r="AI33" s="108"/>
      <c r="AJ33" s="109"/>
      <c r="AK33" s="108"/>
      <c r="AL33" s="108"/>
      <c r="AM33" s="108"/>
      <c r="AN33" s="108"/>
      <c r="AO33" s="110"/>
      <c r="AP33" s="110"/>
      <c r="AQ33" s="108" t="s">
        <v>130</v>
      </c>
      <c r="AR33" s="108"/>
      <c r="AS33" s="108"/>
      <c r="AT33" s="108"/>
      <c r="AU33" s="108"/>
      <c r="AV33" s="108"/>
      <c r="AW33" s="110"/>
      <c r="AX33" s="110"/>
      <c r="AY33" s="110"/>
      <c r="AZ33" s="110"/>
      <c r="BA33" s="110"/>
      <c r="BB33" s="110"/>
      <c r="BC33" s="110"/>
      <c r="BD33" s="111"/>
      <c r="BE33" s="62"/>
      <c r="BF33" s="57"/>
      <c r="BG33" s="57"/>
      <c r="BH33" s="57"/>
      <c r="BI33" s="57"/>
      <c r="BJ33" s="57"/>
    </row>
    <row r="34" spans="2:62" ht="20.25" customHeight="1" x14ac:dyDescent="0.4">
      <c r="B34" s="46"/>
      <c r="C34" s="55"/>
      <c r="D34" s="55"/>
      <c r="E34" s="55"/>
      <c r="F34" s="55"/>
      <c r="G34" s="55"/>
      <c r="H34" s="55"/>
      <c r="I34" s="107"/>
      <c r="J34" s="108"/>
      <c r="K34" s="202" t="s">
        <v>112</v>
      </c>
      <c r="L34" s="202"/>
      <c r="M34" s="202" t="s">
        <v>113</v>
      </c>
      <c r="N34" s="202"/>
      <c r="O34" s="202"/>
      <c r="P34" s="202"/>
      <c r="Q34" s="108"/>
      <c r="R34" s="233" t="s">
        <v>114</v>
      </c>
      <c r="S34" s="233"/>
      <c r="T34" s="233"/>
      <c r="U34" s="233"/>
      <c r="V34" s="112"/>
      <c r="W34" s="113" t="s">
        <v>115</v>
      </c>
      <c r="X34" s="113"/>
      <c r="Y34" s="2"/>
      <c r="Z34" s="110"/>
      <c r="AA34" s="202" t="s">
        <v>112</v>
      </c>
      <c r="AB34" s="202"/>
      <c r="AC34" s="202" t="s">
        <v>113</v>
      </c>
      <c r="AD34" s="202"/>
      <c r="AE34" s="202"/>
      <c r="AF34" s="202"/>
      <c r="AG34" s="108"/>
      <c r="AH34" s="233" t="s">
        <v>114</v>
      </c>
      <c r="AI34" s="233"/>
      <c r="AJ34" s="233"/>
      <c r="AK34" s="233"/>
      <c r="AL34" s="112"/>
      <c r="AM34" s="113" t="s">
        <v>115</v>
      </c>
      <c r="AN34" s="113"/>
      <c r="AO34" s="110"/>
      <c r="AP34" s="110"/>
      <c r="AQ34" s="204" t="s">
        <v>4</v>
      </c>
      <c r="AR34" s="204"/>
      <c r="AS34" s="204" t="s">
        <v>5</v>
      </c>
      <c r="AT34" s="204"/>
      <c r="AU34" s="204"/>
      <c r="AV34" s="204"/>
      <c r="AW34" s="110"/>
      <c r="AX34" s="110"/>
      <c r="AY34" s="110"/>
      <c r="AZ34" s="110"/>
      <c r="BA34" s="110"/>
      <c r="BB34" s="110"/>
      <c r="BC34" s="110"/>
      <c r="BD34" s="111"/>
      <c r="BE34" s="62"/>
      <c r="BF34" s="57"/>
      <c r="BG34" s="57"/>
      <c r="BH34" s="57"/>
      <c r="BI34" s="57"/>
      <c r="BJ34" s="57"/>
    </row>
    <row r="35" spans="2:62" ht="20.25" customHeight="1" x14ac:dyDescent="0.4">
      <c r="B35" s="46"/>
      <c r="C35" s="55"/>
      <c r="D35" s="55"/>
      <c r="E35" s="55"/>
      <c r="F35" s="55"/>
      <c r="G35" s="55"/>
      <c r="H35" s="55"/>
      <c r="I35" s="107"/>
      <c r="J35" s="108"/>
      <c r="K35" s="203"/>
      <c r="L35" s="203"/>
      <c r="M35" s="203" t="s">
        <v>116</v>
      </c>
      <c r="N35" s="203"/>
      <c r="O35" s="203" t="s">
        <v>117</v>
      </c>
      <c r="P35" s="203"/>
      <c r="Q35" s="108"/>
      <c r="R35" s="203" t="s">
        <v>116</v>
      </c>
      <c r="S35" s="203"/>
      <c r="T35" s="203" t="s">
        <v>117</v>
      </c>
      <c r="U35" s="203"/>
      <c r="V35" s="112"/>
      <c r="W35" s="113" t="s">
        <v>118</v>
      </c>
      <c r="X35" s="113"/>
      <c r="Y35" s="2"/>
      <c r="Z35" s="110"/>
      <c r="AA35" s="203"/>
      <c r="AB35" s="203"/>
      <c r="AC35" s="203" t="s">
        <v>116</v>
      </c>
      <c r="AD35" s="203"/>
      <c r="AE35" s="203" t="s">
        <v>117</v>
      </c>
      <c r="AF35" s="203"/>
      <c r="AG35" s="108"/>
      <c r="AH35" s="203" t="s">
        <v>116</v>
      </c>
      <c r="AI35" s="203"/>
      <c r="AJ35" s="203" t="s">
        <v>117</v>
      </c>
      <c r="AK35" s="203"/>
      <c r="AL35" s="112"/>
      <c r="AM35" s="113" t="s">
        <v>118</v>
      </c>
      <c r="AN35" s="113"/>
      <c r="AO35" s="110"/>
      <c r="AP35" s="110"/>
      <c r="AQ35" s="204" t="s">
        <v>6</v>
      </c>
      <c r="AR35" s="204"/>
      <c r="AS35" s="204" t="s">
        <v>94</v>
      </c>
      <c r="AT35" s="204"/>
      <c r="AU35" s="204"/>
      <c r="AV35" s="204"/>
      <c r="AW35" s="110"/>
      <c r="AX35" s="110"/>
      <c r="AY35" s="110"/>
      <c r="AZ35" s="110"/>
      <c r="BA35" s="110"/>
      <c r="BB35" s="110"/>
      <c r="BC35" s="110"/>
      <c r="BD35" s="111"/>
      <c r="BE35" s="62"/>
      <c r="BF35" s="57"/>
      <c r="BG35" s="57"/>
      <c r="BH35" s="57"/>
      <c r="BI35" s="57"/>
      <c r="BJ35" s="57"/>
    </row>
    <row r="36" spans="2:62" ht="20.25" customHeight="1" x14ac:dyDescent="0.4">
      <c r="B36" s="46"/>
      <c r="C36" s="55"/>
      <c r="D36" s="55"/>
      <c r="E36" s="55"/>
      <c r="F36" s="55"/>
      <c r="G36" s="55"/>
      <c r="H36" s="55"/>
      <c r="I36" s="107"/>
      <c r="J36" s="108"/>
      <c r="K36" s="204" t="s">
        <v>6</v>
      </c>
      <c r="L36" s="204"/>
      <c r="M36" s="214">
        <f>SUMIFS($BB$17:$BB$30,$F$17:$F$30,"医師",$H$17:$H$30,"A")</f>
        <v>160</v>
      </c>
      <c r="N36" s="214"/>
      <c r="O36" s="215">
        <f>SUMIFS($BD$17:$BD$30,$F$17:$F$30,"医師",$H$17:$H$30,"A")</f>
        <v>37.333333333333336</v>
      </c>
      <c r="P36" s="215"/>
      <c r="Q36" s="121"/>
      <c r="R36" s="220">
        <v>0</v>
      </c>
      <c r="S36" s="220"/>
      <c r="T36" s="220">
        <v>0</v>
      </c>
      <c r="U36" s="220"/>
      <c r="V36" s="122"/>
      <c r="W36" s="224">
        <v>3</v>
      </c>
      <c r="X36" s="225"/>
      <c r="Y36" s="2"/>
      <c r="Z36" s="110"/>
      <c r="AA36" s="204" t="s">
        <v>6</v>
      </c>
      <c r="AB36" s="204"/>
      <c r="AC36" s="214">
        <f>SUMIFS($BB$17:$BB$30,$F$17:$F$30,"薬剤師",$H$17:$H$30,"A")</f>
        <v>160</v>
      </c>
      <c r="AD36" s="214"/>
      <c r="AE36" s="215">
        <f>SUMIFS($BD$17:$BD$30,$F$17:$F$30,"薬剤師",$H$17:$H$30,"A")</f>
        <v>37.333333333333336</v>
      </c>
      <c r="AF36" s="215"/>
      <c r="AG36" s="121"/>
      <c r="AH36" s="220">
        <v>0</v>
      </c>
      <c r="AI36" s="220"/>
      <c r="AJ36" s="220">
        <v>0</v>
      </c>
      <c r="AK36" s="220"/>
      <c r="AL36" s="122"/>
      <c r="AM36" s="224">
        <v>2</v>
      </c>
      <c r="AN36" s="225"/>
      <c r="AO36" s="110"/>
      <c r="AP36" s="110"/>
      <c r="AQ36" s="204" t="s">
        <v>7</v>
      </c>
      <c r="AR36" s="204"/>
      <c r="AS36" s="204" t="s">
        <v>95</v>
      </c>
      <c r="AT36" s="204"/>
      <c r="AU36" s="204"/>
      <c r="AV36" s="204"/>
      <c r="AW36" s="110"/>
      <c r="AX36" s="110"/>
      <c r="AY36" s="110"/>
      <c r="AZ36" s="110"/>
      <c r="BA36" s="110"/>
      <c r="BB36" s="110"/>
      <c r="BC36" s="110"/>
      <c r="BD36" s="111"/>
      <c r="BE36" s="62"/>
      <c r="BF36" s="57"/>
      <c r="BG36" s="57"/>
      <c r="BH36" s="57"/>
      <c r="BI36" s="57"/>
      <c r="BJ36" s="57"/>
    </row>
    <row r="37" spans="2:62" ht="20.25" customHeight="1" x14ac:dyDescent="0.4">
      <c r="B37" s="46"/>
      <c r="C37" s="55"/>
      <c r="D37" s="55"/>
      <c r="E37" s="55"/>
      <c r="F37" s="55"/>
      <c r="G37" s="55"/>
      <c r="H37" s="55"/>
      <c r="I37" s="107"/>
      <c r="J37" s="108"/>
      <c r="K37" s="204" t="s">
        <v>7</v>
      </c>
      <c r="L37" s="204"/>
      <c r="M37" s="214">
        <f>SUMIFS($BB$17:$BB$30,$F$17:$F$30,"医師",$H$17:$H$30,"B")</f>
        <v>0</v>
      </c>
      <c r="N37" s="214"/>
      <c r="O37" s="215">
        <f>SUMIFS($BD$17:$BD$30,$F$17:$F$30,"医師",$H$17:$H$30,"B")</f>
        <v>0</v>
      </c>
      <c r="P37" s="215"/>
      <c r="Q37" s="121"/>
      <c r="R37" s="220">
        <v>0</v>
      </c>
      <c r="S37" s="220"/>
      <c r="T37" s="220">
        <v>0</v>
      </c>
      <c r="U37" s="220"/>
      <c r="V37" s="122"/>
      <c r="W37" s="224">
        <v>0</v>
      </c>
      <c r="X37" s="225"/>
      <c r="Y37" s="2"/>
      <c r="Z37" s="110"/>
      <c r="AA37" s="204" t="s">
        <v>7</v>
      </c>
      <c r="AB37" s="204"/>
      <c r="AC37" s="214">
        <f>SUMIFS($BB$17:$BB$30,$F$17:$F$30,"薬剤師",$H$17:$H$30,"B")</f>
        <v>0</v>
      </c>
      <c r="AD37" s="214"/>
      <c r="AE37" s="215">
        <f>SUMIFS($BD$17:$BD$30,$F$17:$F$30,"薬剤師",$H$17:$H$30,"B")</f>
        <v>0</v>
      </c>
      <c r="AF37" s="215"/>
      <c r="AG37" s="121"/>
      <c r="AH37" s="220">
        <v>0</v>
      </c>
      <c r="AI37" s="220"/>
      <c r="AJ37" s="220">
        <v>0</v>
      </c>
      <c r="AK37" s="220"/>
      <c r="AL37" s="122"/>
      <c r="AM37" s="224">
        <v>0</v>
      </c>
      <c r="AN37" s="225"/>
      <c r="AO37" s="110"/>
      <c r="AP37" s="110"/>
      <c r="AQ37" s="204" t="s">
        <v>8</v>
      </c>
      <c r="AR37" s="204"/>
      <c r="AS37" s="204" t="s">
        <v>96</v>
      </c>
      <c r="AT37" s="204"/>
      <c r="AU37" s="204"/>
      <c r="AV37" s="204"/>
      <c r="AW37" s="110"/>
      <c r="AX37" s="110"/>
      <c r="AY37" s="110"/>
      <c r="AZ37" s="110"/>
      <c r="BA37" s="110"/>
      <c r="BB37" s="110"/>
      <c r="BC37" s="110"/>
      <c r="BD37" s="111"/>
      <c r="BE37" s="62"/>
      <c r="BF37" s="57"/>
      <c r="BG37" s="57"/>
      <c r="BH37" s="57"/>
      <c r="BI37" s="57"/>
      <c r="BJ37" s="57"/>
    </row>
    <row r="38" spans="2:62" ht="20.25" customHeight="1" x14ac:dyDescent="0.4">
      <c r="B38" s="46"/>
      <c r="C38" s="55"/>
      <c r="D38" s="55"/>
      <c r="E38" s="55"/>
      <c r="F38" s="55"/>
      <c r="G38" s="55"/>
      <c r="H38" s="55"/>
      <c r="I38" s="107"/>
      <c r="J38" s="108"/>
      <c r="K38" s="204" t="s">
        <v>8</v>
      </c>
      <c r="L38" s="204"/>
      <c r="M38" s="214">
        <f>SUMIFS($BB$17:$BB$30,$F$17:$F$30,"医師",$H$17:$H$30,"C")</f>
        <v>0</v>
      </c>
      <c r="N38" s="214"/>
      <c r="O38" s="215">
        <f>SUMIFS($BD$17:$BD$30,$F$17:$F$30,"医師",$H$17:$H$30,"C")</f>
        <v>0</v>
      </c>
      <c r="P38" s="215"/>
      <c r="Q38" s="121"/>
      <c r="R38" s="220">
        <v>0</v>
      </c>
      <c r="S38" s="220"/>
      <c r="T38" s="221">
        <v>0</v>
      </c>
      <c r="U38" s="221"/>
      <c r="V38" s="122"/>
      <c r="W38" s="218" t="s">
        <v>36</v>
      </c>
      <c r="X38" s="219"/>
      <c r="Y38" s="2"/>
      <c r="Z38" s="110"/>
      <c r="AA38" s="204" t="s">
        <v>8</v>
      </c>
      <c r="AB38" s="204"/>
      <c r="AC38" s="214">
        <f>SUMIFS($BB$17:$BB$30,$F$17:$F$30,"薬剤師",$H$17:$H$30,"C")</f>
        <v>0</v>
      </c>
      <c r="AD38" s="214"/>
      <c r="AE38" s="215">
        <f>SUMIFS($BD$17:$BD$30,$F$17:$F$30,"薬剤師",$H$17:$H$30,"C")</f>
        <v>0</v>
      </c>
      <c r="AF38" s="215"/>
      <c r="AG38" s="121"/>
      <c r="AH38" s="220">
        <v>0</v>
      </c>
      <c r="AI38" s="220"/>
      <c r="AJ38" s="221">
        <v>0</v>
      </c>
      <c r="AK38" s="221"/>
      <c r="AL38" s="122"/>
      <c r="AM38" s="218" t="s">
        <v>36</v>
      </c>
      <c r="AN38" s="219"/>
      <c r="AO38" s="110"/>
      <c r="AP38" s="110"/>
      <c r="AQ38" s="204" t="s">
        <v>9</v>
      </c>
      <c r="AR38" s="204"/>
      <c r="AS38" s="204" t="s">
        <v>131</v>
      </c>
      <c r="AT38" s="204"/>
      <c r="AU38" s="204"/>
      <c r="AV38" s="204"/>
      <c r="AW38" s="110"/>
      <c r="AX38" s="110"/>
      <c r="AY38" s="110"/>
      <c r="AZ38" s="110"/>
      <c r="BA38" s="110"/>
      <c r="BB38" s="110"/>
      <c r="BC38" s="110"/>
      <c r="BD38" s="111"/>
      <c r="BE38" s="62"/>
      <c r="BF38" s="57"/>
      <c r="BG38" s="57"/>
      <c r="BH38" s="57"/>
      <c r="BI38" s="57"/>
      <c r="BJ38" s="57"/>
    </row>
    <row r="39" spans="2:62" ht="20.25" customHeight="1" x14ac:dyDescent="0.4">
      <c r="B39" s="46"/>
      <c r="C39" s="55"/>
      <c r="D39" s="55"/>
      <c r="E39" s="55"/>
      <c r="F39" s="55"/>
      <c r="G39" s="55"/>
      <c r="H39" s="55"/>
      <c r="I39" s="107"/>
      <c r="J39" s="108"/>
      <c r="K39" s="204" t="s">
        <v>9</v>
      </c>
      <c r="L39" s="204"/>
      <c r="M39" s="214">
        <f>SUMIFS($BB$17:$BB$30,$F$17:$F$30,"医師",$H$17:$H$30,"D")</f>
        <v>0</v>
      </c>
      <c r="N39" s="214"/>
      <c r="O39" s="215">
        <f>SUMIFS($BD$17:$BD$30,$F$17:$F$30,"医師",$H$17:$H$30,"D")</f>
        <v>0</v>
      </c>
      <c r="P39" s="215"/>
      <c r="Q39" s="121"/>
      <c r="R39" s="220">
        <v>0</v>
      </c>
      <c r="S39" s="220"/>
      <c r="T39" s="221">
        <v>0</v>
      </c>
      <c r="U39" s="221"/>
      <c r="V39" s="122"/>
      <c r="W39" s="218" t="s">
        <v>36</v>
      </c>
      <c r="X39" s="219"/>
      <c r="Y39" s="2"/>
      <c r="Z39" s="110"/>
      <c r="AA39" s="204" t="s">
        <v>9</v>
      </c>
      <c r="AB39" s="204"/>
      <c r="AC39" s="214">
        <f>SUMIFS($BB$17:$BB$30,$F$17:$F$30,"薬剤師",$H$17:$H$30,"D")</f>
        <v>0</v>
      </c>
      <c r="AD39" s="214"/>
      <c r="AE39" s="215">
        <f>SUMIFS($BD$17:$BD$30,$F$17:$F$30,"薬剤師",$H$17:$H$30,"D")</f>
        <v>0</v>
      </c>
      <c r="AF39" s="215"/>
      <c r="AG39" s="121"/>
      <c r="AH39" s="220">
        <v>0</v>
      </c>
      <c r="AI39" s="220"/>
      <c r="AJ39" s="221">
        <v>0</v>
      </c>
      <c r="AK39" s="221"/>
      <c r="AL39" s="122"/>
      <c r="AM39" s="218" t="s">
        <v>36</v>
      </c>
      <c r="AN39" s="219"/>
      <c r="AO39" s="110"/>
      <c r="AP39" s="110"/>
      <c r="AQ39" s="2"/>
      <c r="AR39" s="2"/>
      <c r="AS39" s="2"/>
      <c r="AT39" s="2"/>
      <c r="AU39" s="2"/>
      <c r="AV39" s="2"/>
      <c r="AW39" s="2"/>
      <c r="AX39" s="2"/>
      <c r="AY39" s="2"/>
      <c r="AZ39" s="2"/>
      <c r="BA39" s="2"/>
      <c r="BB39" s="2"/>
      <c r="BC39" s="2"/>
      <c r="BD39" s="2"/>
      <c r="BJ39" s="57"/>
    </row>
    <row r="40" spans="2:62" ht="20.25" customHeight="1" x14ac:dyDescent="0.4">
      <c r="B40" s="46"/>
      <c r="C40" s="55"/>
      <c r="D40" s="55"/>
      <c r="E40" s="55"/>
      <c r="F40" s="55"/>
      <c r="G40" s="55"/>
      <c r="H40" s="55"/>
      <c r="I40" s="107"/>
      <c r="J40" s="108"/>
      <c r="K40" s="204" t="s">
        <v>119</v>
      </c>
      <c r="L40" s="204"/>
      <c r="M40" s="214">
        <f>SUM(M36:N39)</f>
        <v>160</v>
      </c>
      <c r="N40" s="214"/>
      <c r="O40" s="215">
        <f>SUM(O36:P39)</f>
        <v>37.333333333333336</v>
      </c>
      <c r="P40" s="215"/>
      <c r="Q40" s="121"/>
      <c r="R40" s="214">
        <f>SUM(R36:S39)</f>
        <v>0</v>
      </c>
      <c r="S40" s="214"/>
      <c r="T40" s="215">
        <f>SUM(T36:U39)</f>
        <v>0</v>
      </c>
      <c r="U40" s="215"/>
      <c r="V40" s="122"/>
      <c r="W40" s="216">
        <f>SUM(W36:X37)</f>
        <v>3</v>
      </c>
      <c r="X40" s="217"/>
      <c r="Y40" s="2"/>
      <c r="Z40" s="110"/>
      <c r="AA40" s="204" t="s">
        <v>119</v>
      </c>
      <c r="AB40" s="204"/>
      <c r="AC40" s="214">
        <f>SUM(AC36:AD39)</f>
        <v>160</v>
      </c>
      <c r="AD40" s="214"/>
      <c r="AE40" s="215">
        <f>SUM(AE36:AF39)</f>
        <v>37.333333333333336</v>
      </c>
      <c r="AF40" s="215"/>
      <c r="AG40" s="121"/>
      <c r="AH40" s="214">
        <f>SUM(AH36:AI39)</f>
        <v>0</v>
      </c>
      <c r="AI40" s="214"/>
      <c r="AJ40" s="215">
        <f>SUM(AJ36:AK39)</f>
        <v>0</v>
      </c>
      <c r="AK40" s="215"/>
      <c r="AL40" s="122"/>
      <c r="AM40" s="216">
        <f>SUM(AM36:AN37)</f>
        <v>2</v>
      </c>
      <c r="AN40" s="217"/>
      <c r="AO40" s="110"/>
      <c r="AP40" s="110"/>
      <c r="AQ40" s="2"/>
      <c r="AR40" s="2"/>
      <c r="AS40" s="2"/>
      <c r="AT40" s="2"/>
      <c r="AU40" s="2"/>
      <c r="AV40" s="2"/>
      <c r="AW40" s="2"/>
      <c r="AX40" s="2"/>
      <c r="AY40" s="2"/>
      <c r="AZ40" s="2"/>
      <c r="BA40" s="2"/>
      <c r="BB40" s="2"/>
      <c r="BC40" s="2"/>
      <c r="BD40" s="2"/>
    </row>
    <row r="41" spans="2:62" ht="20.25" customHeight="1" x14ac:dyDescent="0.4">
      <c r="B41" s="46"/>
      <c r="C41" s="55"/>
      <c r="D41" s="55"/>
      <c r="E41" s="55"/>
      <c r="F41" s="55"/>
      <c r="G41" s="55"/>
      <c r="H41" s="55"/>
      <c r="I41" s="107"/>
      <c r="J41" s="107"/>
      <c r="K41" s="115"/>
      <c r="L41" s="115"/>
      <c r="M41" s="115"/>
      <c r="N41" s="115"/>
      <c r="O41" s="116"/>
      <c r="P41" s="116"/>
      <c r="Q41" s="116"/>
      <c r="R41" s="117"/>
      <c r="S41" s="117"/>
      <c r="T41" s="117"/>
      <c r="U41" s="117"/>
      <c r="V41" s="118"/>
      <c r="W41" s="110"/>
      <c r="X41" s="110"/>
      <c r="Y41" s="110"/>
      <c r="Z41" s="110"/>
      <c r="AA41" s="115"/>
      <c r="AB41" s="115"/>
      <c r="AC41" s="115"/>
      <c r="AD41" s="115"/>
      <c r="AE41" s="116"/>
      <c r="AF41" s="116"/>
      <c r="AG41" s="116"/>
      <c r="AH41" s="117"/>
      <c r="AI41" s="117"/>
      <c r="AJ41" s="117"/>
      <c r="AK41" s="117"/>
      <c r="AL41" s="118"/>
      <c r="AM41" s="110"/>
      <c r="AN41" s="110"/>
      <c r="AO41" s="110"/>
      <c r="AP41" s="110"/>
      <c r="AQ41" s="2"/>
      <c r="AR41" s="2"/>
      <c r="AS41" s="2"/>
      <c r="AT41" s="2"/>
      <c r="AU41" s="2"/>
      <c r="AV41" s="2"/>
      <c r="AW41" s="2"/>
      <c r="AX41" s="2"/>
      <c r="AY41" s="2"/>
      <c r="AZ41" s="2"/>
      <c r="BA41" s="2"/>
      <c r="BB41" s="2"/>
      <c r="BC41" s="2"/>
      <c r="BD41" s="2"/>
    </row>
    <row r="42" spans="2:62" ht="20.25" customHeight="1" x14ac:dyDescent="0.4">
      <c r="B42" s="46"/>
      <c r="C42" s="55"/>
      <c r="D42" s="55"/>
      <c r="E42" s="55"/>
      <c r="F42" s="55"/>
      <c r="G42" s="55"/>
      <c r="H42" s="55"/>
      <c r="I42" s="107"/>
      <c r="J42" s="107"/>
      <c r="K42" s="109" t="s">
        <v>120</v>
      </c>
      <c r="L42" s="108"/>
      <c r="M42" s="108"/>
      <c r="N42" s="108"/>
      <c r="O42" s="108"/>
      <c r="P42" s="108"/>
      <c r="Q42" s="142" t="s">
        <v>163</v>
      </c>
      <c r="R42" s="209" t="s">
        <v>239</v>
      </c>
      <c r="S42" s="210"/>
      <c r="T42" s="119"/>
      <c r="U42" s="119"/>
      <c r="V42" s="108"/>
      <c r="W42" s="108"/>
      <c r="X42" s="108"/>
      <c r="Y42" s="110"/>
      <c r="Z42" s="110"/>
      <c r="AA42" s="109" t="s">
        <v>120</v>
      </c>
      <c r="AB42" s="108"/>
      <c r="AC42" s="108"/>
      <c r="AD42" s="108"/>
      <c r="AE42" s="108"/>
      <c r="AF42" s="108"/>
      <c r="AG42" s="142" t="s">
        <v>163</v>
      </c>
      <c r="AH42" s="211" t="str">
        <f>R42</f>
        <v>暦月</v>
      </c>
      <c r="AI42" s="212"/>
      <c r="AJ42" s="119"/>
      <c r="AK42" s="119"/>
      <c r="AL42" s="108"/>
      <c r="AM42" s="108"/>
      <c r="AN42" s="108"/>
      <c r="AO42" s="110"/>
      <c r="AP42" s="110"/>
      <c r="AQ42" s="2"/>
      <c r="AR42" s="2"/>
      <c r="AS42" s="2"/>
      <c r="AT42" s="2"/>
      <c r="AU42" s="2"/>
      <c r="AV42" s="2"/>
      <c r="AW42" s="2"/>
      <c r="AX42" s="2"/>
      <c r="AY42" s="2"/>
      <c r="AZ42" s="2"/>
      <c r="BA42" s="2"/>
      <c r="BB42" s="2"/>
      <c r="BC42" s="2"/>
      <c r="BD42" s="2"/>
    </row>
    <row r="43" spans="2:62" ht="20.25" customHeight="1" x14ac:dyDescent="0.4">
      <c r="B43" s="46"/>
      <c r="C43" s="55"/>
      <c r="D43" s="55"/>
      <c r="E43" s="55"/>
      <c r="F43" s="55"/>
      <c r="G43" s="55"/>
      <c r="H43" s="55"/>
      <c r="I43" s="107"/>
      <c r="J43" s="107"/>
      <c r="K43" s="108" t="s">
        <v>121</v>
      </c>
      <c r="L43" s="108"/>
      <c r="M43" s="108"/>
      <c r="N43" s="108"/>
      <c r="O43" s="108"/>
      <c r="P43" s="108" t="s">
        <v>122</v>
      </c>
      <c r="Q43" s="108"/>
      <c r="R43" s="108"/>
      <c r="S43" s="108"/>
      <c r="T43" s="109"/>
      <c r="U43" s="108"/>
      <c r="V43" s="108"/>
      <c r="W43" s="108"/>
      <c r="X43" s="108"/>
      <c r="Y43" s="110"/>
      <c r="Z43" s="110"/>
      <c r="AA43" s="108" t="s">
        <v>121</v>
      </c>
      <c r="AB43" s="108"/>
      <c r="AC43" s="108"/>
      <c r="AD43" s="108"/>
      <c r="AE43" s="108"/>
      <c r="AF43" s="108" t="s">
        <v>122</v>
      </c>
      <c r="AG43" s="108"/>
      <c r="AH43" s="108"/>
      <c r="AI43" s="108"/>
      <c r="AJ43" s="109"/>
      <c r="AK43" s="108"/>
      <c r="AL43" s="108"/>
      <c r="AM43" s="108"/>
      <c r="AN43" s="108"/>
      <c r="AO43" s="110"/>
      <c r="AP43" s="110"/>
      <c r="AQ43" s="2"/>
      <c r="AR43" s="2"/>
      <c r="AS43" s="2"/>
      <c r="AT43" s="2"/>
      <c r="AU43" s="2"/>
      <c r="AV43" s="2"/>
      <c r="AW43" s="2"/>
      <c r="AX43" s="2"/>
      <c r="AY43" s="2"/>
      <c r="AZ43" s="2"/>
      <c r="BA43" s="2"/>
      <c r="BB43" s="2"/>
      <c r="BC43" s="2"/>
      <c r="BD43" s="2"/>
    </row>
    <row r="44" spans="2:62" ht="20.25" customHeight="1" x14ac:dyDescent="0.4">
      <c r="B44" s="46"/>
      <c r="C44" s="55"/>
      <c r="D44" s="55"/>
      <c r="E44" s="55"/>
      <c r="F44" s="55"/>
      <c r="G44" s="55"/>
      <c r="H44" s="55"/>
      <c r="I44" s="107"/>
      <c r="J44" s="107"/>
      <c r="K44" s="108" t="str">
        <f>IF($R$42="週","対象時間数（週平均）","対象時間数（当月合計）")</f>
        <v>対象時間数（当月合計）</v>
      </c>
      <c r="L44" s="108"/>
      <c r="M44" s="108"/>
      <c r="N44" s="108"/>
      <c r="O44" s="108"/>
      <c r="P44" s="108" t="str">
        <f>IF($R$42="週","週に勤務すべき時間数","当月に勤務すべき時間数")</f>
        <v>当月に勤務すべき時間数</v>
      </c>
      <c r="Q44" s="108"/>
      <c r="R44" s="108"/>
      <c r="S44" s="108"/>
      <c r="T44" s="109"/>
      <c r="U44" s="108" t="s">
        <v>123</v>
      </c>
      <c r="V44" s="108"/>
      <c r="W44" s="108"/>
      <c r="X44" s="108"/>
      <c r="Y44" s="110"/>
      <c r="Z44" s="110"/>
      <c r="AA44" s="108" t="str">
        <f>IF(AH42="週","対象時間数（週平均）","対象時間数（当月合計）")</f>
        <v>対象時間数（当月合計）</v>
      </c>
      <c r="AB44" s="108"/>
      <c r="AC44" s="108"/>
      <c r="AD44" s="108"/>
      <c r="AE44" s="108"/>
      <c r="AF44" s="108" t="str">
        <f>IF($AH$42="週","週に勤務すべき時間数","当月に勤務すべき時間数")</f>
        <v>当月に勤務すべき時間数</v>
      </c>
      <c r="AG44" s="108"/>
      <c r="AH44" s="108"/>
      <c r="AI44" s="108"/>
      <c r="AJ44" s="109"/>
      <c r="AK44" s="108" t="s">
        <v>123</v>
      </c>
      <c r="AL44" s="108"/>
      <c r="AM44" s="108"/>
      <c r="AN44" s="108"/>
      <c r="AO44" s="110"/>
      <c r="AP44" s="110"/>
      <c r="AQ44" s="2"/>
      <c r="AR44" s="2"/>
      <c r="AS44" s="2"/>
      <c r="AT44" s="2"/>
      <c r="AU44" s="2"/>
      <c r="AV44" s="2"/>
      <c r="AW44" s="2"/>
      <c r="AX44" s="2"/>
      <c r="AY44" s="2"/>
      <c r="AZ44" s="2"/>
      <c r="BA44" s="2"/>
      <c r="BB44" s="2"/>
      <c r="BC44" s="2"/>
      <c r="BD44" s="2"/>
    </row>
    <row r="45" spans="2:62" ht="20.25" customHeight="1" x14ac:dyDescent="0.4">
      <c r="I45" s="2"/>
      <c r="J45" s="2"/>
      <c r="K45" s="213">
        <f>IF($R$42="週",T40,R40)</f>
        <v>0</v>
      </c>
      <c r="L45" s="213"/>
      <c r="M45" s="213"/>
      <c r="N45" s="213"/>
      <c r="O45" s="114" t="s">
        <v>124</v>
      </c>
      <c r="P45" s="204">
        <f>IF($R$42="週",$BA$6,$BE$6)</f>
        <v>160</v>
      </c>
      <c r="Q45" s="204"/>
      <c r="R45" s="204"/>
      <c r="S45" s="204"/>
      <c r="T45" s="114" t="s">
        <v>125</v>
      </c>
      <c r="U45" s="205">
        <f>ROUNDDOWN(K45/P45,1)</f>
        <v>0</v>
      </c>
      <c r="V45" s="205"/>
      <c r="W45" s="205"/>
      <c r="X45" s="205"/>
      <c r="Y45" s="2"/>
      <c r="Z45" s="2"/>
      <c r="AA45" s="213">
        <f>IF($AH$42="週",AJ40,AH40)</f>
        <v>0</v>
      </c>
      <c r="AB45" s="213"/>
      <c r="AC45" s="213"/>
      <c r="AD45" s="213"/>
      <c r="AE45" s="114" t="s">
        <v>124</v>
      </c>
      <c r="AF45" s="204">
        <f>IF($AH$42="週",$BA$6,$BE$6)</f>
        <v>160</v>
      </c>
      <c r="AG45" s="204"/>
      <c r="AH45" s="204"/>
      <c r="AI45" s="204"/>
      <c r="AJ45" s="114" t="s">
        <v>125</v>
      </c>
      <c r="AK45" s="205">
        <f>ROUNDDOWN(AA45/AF45,1)</f>
        <v>0</v>
      </c>
      <c r="AL45" s="205"/>
      <c r="AM45" s="205"/>
      <c r="AN45" s="205"/>
      <c r="AO45" s="2"/>
      <c r="AP45" s="2"/>
    </row>
    <row r="46" spans="2:62" ht="20.25" customHeight="1" x14ac:dyDescent="0.4">
      <c r="I46" s="2"/>
      <c r="J46" s="2"/>
      <c r="K46" s="108"/>
      <c r="L46" s="108"/>
      <c r="M46" s="108"/>
      <c r="N46" s="108"/>
      <c r="O46" s="108"/>
      <c r="P46" s="108"/>
      <c r="Q46" s="108"/>
      <c r="R46" s="108"/>
      <c r="S46" s="108"/>
      <c r="T46" s="109"/>
      <c r="U46" s="108" t="s">
        <v>126</v>
      </c>
      <c r="V46" s="108"/>
      <c r="W46" s="108"/>
      <c r="X46" s="108"/>
      <c r="Y46" s="2"/>
      <c r="Z46" s="2"/>
      <c r="AA46" s="108"/>
      <c r="AB46" s="108"/>
      <c r="AC46" s="108"/>
      <c r="AD46" s="108"/>
      <c r="AE46" s="108"/>
      <c r="AF46" s="108"/>
      <c r="AG46" s="108"/>
      <c r="AH46" s="108"/>
      <c r="AI46" s="108"/>
      <c r="AJ46" s="109"/>
      <c r="AK46" s="108" t="s">
        <v>126</v>
      </c>
      <c r="AL46" s="108"/>
      <c r="AM46" s="108"/>
      <c r="AN46" s="108"/>
      <c r="AO46" s="2"/>
      <c r="AP46" s="2"/>
    </row>
    <row r="47" spans="2:62" ht="20.25" customHeight="1" x14ac:dyDescent="0.4">
      <c r="I47" s="2"/>
      <c r="J47" s="2"/>
      <c r="K47" s="108" t="s">
        <v>210</v>
      </c>
      <c r="L47" s="108"/>
      <c r="M47" s="108"/>
      <c r="N47" s="108"/>
      <c r="O47" s="108"/>
      <c r="P47" s="108"/>
      <c r="Q47" s="108"/>
      <c r="R47" s="108"/>
      <c r="S47" s="108"/>
      <c r="T47" s="109"/>
      <c r="U47" s="108"/>
      <c r="V47" s="108"/>
      <c r="W47" s="108"/>
      <c r="X47" s="108"/>
      <c r="Y47" s="2"/>
      <c r="Z47" s="2"/>
      <c r="AA47" s="108" t="s">
        <v>211</v>
      </c>
      <c r="AB47" s="108"/>
      <c r="AC47" s="108"/>
      <c r="AD47" s="108"/>
      <c r="AE47" s="108"/>
      <c r="AF47" s="108"/>
      <c r="AG47" s="108"/>
      <c r="AH47" s="108"/>
      <c r="AI47" s="108"/>
      <c r="AJ47" s="109"/>
      <c r="AK47" s="108"/>
      <c r="AL47" s="108"/>
      <c r="AM47" s="108"/>
      <c r="AN47" s="108"/>
      <c r="AO47" s="2"/>
      <c r="AP47" s="2"/>
    </row>
    <row r="48" spans="2:62" ht="20.25" customHeight="1" x14ac:dyDescent="0.4">
      <c r="I48" s="2"/>
      <c r="J48" s="2"/>
      <c r="K48" s="108" t="s">
        <v>115</v>
      </c>
      <c r="L48" s="108"/>
      <c r="M48" s="108"/>
      <c r="N48" s="108"/>
      <c r="O48" s="108"/>
      <c r="P48" s="108"/>
      <c r="Q48" s="108"/>
      <c r="R48" s="108"/>
      <c r="S48" s="108"/>
      <c r="T48" s="109"/>
      <c r="U48" s="202"/>
      <c r="V48" s="202"/>
      <c r="W48" s="202"/>
      <c r="X48" s="202"/>
      <c r="Y48" s="2"/>
      <c r="Z48" s="2"/>
      <c r="AA48" s="108" t="s">
        <v>115</v>
      </c>
      <c r="AB48" s="108"/>
      <c r="AC48" s="108"/>
      <c r="AD48" s="108"/>
      <c r="AE48" s="108"/>
      <c r="AF48" s="108"/>
      <c r="AG48" s="108"/>
      <c r="AH48" s="108"/>
      <c r="AI48" s="108"/>
      <c r="AJ48" s="109"/>
      <c r="AK48" s="202"/>
      <c r="AL48" s="202"/>
      <c r="AM48" s="202"/>
      <c r="AN48" s="202"/>
      <c r="AO48" s="2"/>
      <c r="AP48" s="2"/>
    </row>
    <row r="49" spans="9:42" ht="20.25" customHeight="1" x14ac:dyDescent="0.4">
      <c r="I49" s="2"/>
      <c r="J49" s="2"/>
      <c r="K49" s="112" t="s">
        <v>127</v>
      </c>
      <c r="L49" s="112"/>
      <c r="M49" s="112"/>
      <c r="N49" s="112"/>
      <c r="O49" s="112"/>
      <c r="P49" s="108" t="s">
        <v>128</v>
      </c>
      <c r="Q49" s="112"/>
      <c r="R49" s="112"/>
      <c r="S49" s="112"/>
      <c r="T49" s="112"/>
      <c r="U49" s="203" t="s">
        <v>119</v>
      </c>
      <c r="V49" s="203"/>
      <c r="W49" s="203"/>
      <c r="X49" s="203"/>
      <c r="Y49" s="2"/>
      <c r="Z49" s="2"/>
      <c r="AA49" s="112" t="s">
        <v>127</v>
      </c>
      <c r="AB49" s="112"/>
      <c r="AC49" s="112"/>
      <c r="AD49" s="112"/>
      <c r="AE49" s="112"/>
      <c r="AF49" s="108" t="s">
        <v>128</v>
      </c>
      <c r="AG49" s="112"/>
      <c r="AH49" s="112"/>
      <c r="AI49" s="112"/>
      <c r="AJ49" s="112"/>
      <c r="AK49" s="203" t="s">
        <v>119</v>
      </c>
      <c r="AL49" s="203"/>
      <c r="AM49" s="203"/>
      <c r="AN49" s="203"/>
      <c r="AO49" s="2"/>
      <c r="AP49" s="2"/>
    </row>
    <row r="50" spans="9:42" ht="20.25" customHeight="1" x14ac:dyDescent="0.4">
      <c r="I50" s="2"/>
      <c r="J50" s="2"/>
      <c r="K50" s="204">
        <f>W40</f>
        <v>3</v>
      </c>
      <c r="L50" s="204"/>
      <c r="M50" s="204"/>
      <c r="N50" s="204"/>
      <c r="O50" s="114" t="s">
        <v>129</v>
      </c>
      <c r="P50" s="205">
        <f>U45</f>
        <v>0</v>
      </c>
      <c r="Q50" s="205"/>
      <c r="R50" s="205"/>
      <c r="S50" s="205"/>
      <c r="T50" s="114" t="s">
        <v>125</v>
      </c>
      <c r="U50" s="206">
        <f>ROUNDDOWN(K50+P50,1)</f>
        <v>3</v>
      </c>
      <c r="V50" s="206"/>
      <c r="W50" s="206"/>
      <c r="X50" s="206"/>
      <c r="Y50" s="120"/>
      <c r="Z50" s="120"/>
      <c r="AA50" s="207">
        <f>AM40</f>
        <v>2</v>
      </c>
      <c r="AB50" s="207"/>
      <c r="AC50" s="207"/>
      <c r="AD50" s="207"/>
      <c r="AE50" s="118" t="s">
        <v>129</v>
      </c>
      <c r="AF50" s="208">
        <f>AK45</f>
        <v>0</v>
      </c>
      <c r="AG50" s="208"/>
      <c r="AH50" s="208"/>
      <c r="AI50" s="208"/>
      <c r="AJ50" s="118" t="s">
        <v>125</v>
      </c>
      <c r="AK50" s="206">
        <f>ROUNDDOWN(AA50+AF50,1)</f>
        <v>2</v>
      </c>
      <c r="AL50" s="206"/>
      <c r="AM50" s="206"/>
      <c r="AN50" s="206"/>
      <c r="AO50" s="2"/>
      <c r="AP50" s="2"/>
    </row>
    <row r="51" spans="9:42" ht="20.25" customHeight="1" x14ac:dyDescent="0.4"/>
    <row r="52" spans="9:42" ht="20.25" customHeight="1" x14ac:dyDescent="0.4">
      <c r="K52" s="108" t="s">
        <v>208</v>
      </c>
      <c r="L52" s="108"/>
      <c r="M52" s="108"/>
      <c r="N52" s="108"/>
      <c r="O52" s="108"/>
      <c r="P52" s="108"/>
      <c r="Q52" s="108"/>
      <c r="R52" s="108"/>
      <c r="S52" s="108"/>
      <c r="T52" s="109"/>
      <c r="U52" s="108"/>
      <c r="V52" s="108"/>
      <c r="W52" s="108"/>
      <c r="X52" s="108"/>
      <c r="Y52" s="108"/>
      <c r="Z52" s="110"/>
      <c r="AA52" s="108" t="s">
        <v>209</v>
      </c>
      <c r="AB52" s="108"/>
      <c r="AC52" s="108"/>
      <c r="AD52" s="108"/>
      <c r="AE52" s="108"/>
      <c r="AF52" s="108"/>
      <c r="AG52" s="108"/>
      <c r="AH52" s="108"/>
      <c r="AI52" s="108"/>
      <c r="AJ52" s="109"/>
      <c r="AK52" s="108"/>
      <c r="AL52" s="108"/>
      <c r="AM52" s="108"/>
      <c r="AN52" s="108"/>
      <c r="AO52" s="110"/>
      <c r="AP52" s="110"/>
    </row>
    <row r="53" spans="9:42" ht="20.25" customHeight="1" x14ac:dyDescent="0.4">
      <c r="K53" s="202" t="s">
        <v>112</v>
      </c>
      <c r="L53" s="202"/>
      <c r="M53" s="202" t="s">
        <v>113</v>
      </c>
      <c r="N53" s="202"/>
      <c r="O53" s="202"/>
      <c r="P53" s="202"/>
      <c r="Q53" s="108"/>
      <c r="R53" s="233" t="s">
        <v>114</v>
      </c>
      <c r="S53" s="233"/>
      <c r="T53" s="233"/>
      <c r="U53" s="233"/>
      <c r="V53" s="112"/>
      <c r="W53" s="113" t="s">
        <v>115</v>
      </c>
      <c r="X53" s="113"/>
      <c r="Y53" s="2"/>
      <c r="Z53" s="110"/>
      <c r="AA53" s="202" t="s">
        <v>112</v>
      </c>
      <c r="AB53" s="202"/>
      <c r="AC53" s="202" t="s">
        <v>113</v>
      </c>
      <c r="AD53" s="202"/>
      <c r="AE53" s="202"/>
      <c r="AF53" s="202"/>
      <c r="AG53" s="108"/>
      <c r="AH53" s="233" t="s">
        <v>114</v>
      </c>
      <c r="AI53" s="233"/>
      <c r="AJ53" s="233"/>
      <c r="AK53" s="233"/>
      <c r="AL53" s="112"/>
      <c r="AM53" s="113" t="s">
        <v>115</v>
      </c>
      <c r="AN53" s="113"/>
      <c r="AO53" s="110"/>
      <c r="AP53" s="110"/>
    </row>
    <row r="54" spans="9:42" ht="20.25" customHeight="1" x14ac:dyDescent="0.4">
      <c r="K54" s="203"/>
      <c r="L54" s="203"/>
      <c r="M54" s="203" t="s">
        <v>116</v>
      </c>
      <c r="N54" s="203"/>
      <c r="O54" s="203" t="s">
        <v>117</v>
      </c>
      <c r="P54" s="203"/>
      <c r="Q54" s="108"/>
      <c r="R54" s="203" t="s">
        <v>116</v>
      </c>
      <c r="S54" s="203"/>
      <c r="T54" s="203" t="s">
        <v>117</v>
      </c>
      <c r="U54" s="203"/>
      <c r="V54" s="112"/>
      <c r="W54" s="113" t="s">
        <v>118</v>
      </c>
      <c r="X54" s="113"/>
      <c r="Y54" s="2"/>
      <c r="Z54" s="110"/>
      <c r="AA54" s="203"/>
      <c r="AB54" s="203"/>
      <c r="AC54" s="203" t="s">
        <v>116</v>
      </c>
      <c r="AD54" s="203"/>
      <c r="AE54" s="203" t="s">
        <v>117</v>
      </c>
      <c r="AF54" s="203"/>
      <c r="AG54" s="108"/>
      <c r="AH54" s="203" t="s">
        <v>116</v>
      </c>
      <c r="AI54" s="203"/>
      <c r="AJ54" s="203" t="s">
        <v>117</v>
      </c>
      <c r="AK54" s="203"/>
      <c r="AL54" s="112"/>
      <c r="AM54" s="113" t="s">
        <v>118</v>
      </c>
      <c r="AN54" s="113"/>
      <c r="AO54" s="110"/>
      <c r="AP54" s="110"/>
    </row>
    <row r="55" spans="9:42" ht="20.25" customHeight="1" x14ac:dyDescent="0.4">
      <c r="K55" s="204" t="s">
        <v>6</v>
      </c>
      <c r="L55" s="204"/>
      <c r="M55" s="214">
        <f>SUMIFS($BB$17:$BB$30,$F$17:$F$30,"看護職員",$H$17:$H$30,"A")</f>
        <v>0</v>
      </c>
      <c r="N55" s="214"/>
      <c r="O55" s="215">
        <f>SUMIFS($BD$17:$BD$30,$F$17:$F$30,"看護職員",$H$17:$H$30,"A")</f>
        <v>0</v>
      </c>
      <c r="P55" s="215"/>
      <c r="Q55" s="121"/>
      <c r="R55" s="220">
        <v>0</v>
      </c>
      <c r="S55" s="220"/>
      <c r="T55" s="220">
        <v>0</v>
      </c>
      <c r="U55" s="220"/>
      <c r="V55" s="122"/>
      <c r="W55" s="224">
        <v>8</v>
      </c>
      <c r="X55" s="225"/>
      <c r="Y55" s="2"/>
      <c r="Z55" s="110"/>
      <c r="AA55" s="204" t="s">
        <v>6</v>
      </c>
      <c r="AB55" s="204"/>
      <c r="AC55" s="214">
        <f>SUMIFS($BB$17:$BB$30,$F$17:$F$30,"介護職員",$H$17:$H$30,"A")</f>
        <v>160</v>
      </c>
      <c r="AD55" s="214"/>
      <c r="AE55" s="215">
        <f>SUMIFS($BD$17:$BD$30,$F$17:$F$30,"介護職員",$H$17:$H$30,"A")</f>
        <v>37.333333333333336</v>
      </c>
      <c r="AF55" s="215"/>
      <c r="AG55" s="121"/>
      <c r="AH55" s="220">
        <v>0</v>
      </c>
      <c r="AI55" s="220"/>
      <c r="AJ55" s="220">
        <v>0</v>
      </c>
      <c r="AK55" s="220"/>
      <c r="AL55" s="122"/>
      <c r="AM55" s="224">
        <v>8</v>
      </c>
      <c r="AN55" s="225"/>
      <c r="AO55" s="110"/>
      <c r="AP55" s="110"/>
    </row>
    <row r="56" spans="9:42" ht="20.25" customHeight="1" x14ac:dyDescent="0.4">
      <c r="K56" s="204" t="s">
        <v>7</v>
      </c>
      <c r="L56" s="204"/>
      <c r="M56" s="214">
        <f>SUMIFS($BB$17:$BB$30,$F$17:$F$30,"看護職員",$H$17:$H$30,"B")</f>
        <v>0</v>
      </c>
      <c r="N56" s="214"/>
      <c r="O56" s="215">
        <f>SUMIFS($BD$17:$BD$30,$F$17:$F$30,"看護職員",$H$17:$H$30,"B")</f>
        <v>0</v>
      </c>
      <c r="P56" s="215"/>
      <c r="Q56" s="121"/>
      <c r="R56" s="220">
        <v>0</v>
      </c>
      <c r="S56" s="220"/>
      <c r="T56" s="220">
        <v>0</v>
      </c>
      <c r="U56" s="220"/>
      <c r="V56" s="122"/>
      <c r="W56" s="224">
        <v>0</v>
      </c>
      <c r="X56" s="225"/>
      <c r="Y56" s="2"/>
      <c r="Z56" s="110"/>
      <c r="AA56" s="204" t="s">
        <v>7</v>
      </c>
      <c r="AB56" s="204"/>
      <c r="AC56" s="214">
        <f>SUMIFS($BB$17:$BB$30,$F$17:$F$30,"介護職員",$H$17:$H$30,"B")</f>
        <v>0</v>
      </c>
      <c r="AD56" s="214"/>
      <c r="AE56" s="215">
        <f>SUMIFS($BD$17:$BD$30,$F$17:$F$30,"介護職員",$H$17:$H$30,"B")</f>
        <v>0</v>
      </c>
      <c r="AF56" s="215"/>
      <c r="AG56" s="121"/>
      <c r="AH56" s="220">
        <v>0</v>
      </c>
      <c r="AI56" s="220"/>
      <c r="AJ56" s="220">
        <v>0</v>
      </c>
      <c r="AK56" s="220"/>
      <c r="AL56" s="122"/>
      <c r="AM56" s="224">
        <v>0</v>
      </c>
      <c r="AN56" s="225"/>
      <c r="AO56" s="110"/>
      <c r="AP56" s="110"/>
    </row>
    <row r="57" spans="9:42" ht="20.25" customHeight="1" x14ac:dyDescent="0.4">
      <c r="K57" s="204" t="s">
        <v>8</v>
      </c>
      <c r="L57" s="204"/>
      <c r="M57" s="214">
        <f>SUMIFS($BB$17:$BB$30,$F$17:$F$30,"看護職員",$H$17:$H$30,"C")</f>
        <v>128</v>
      </c>
      <c r="N57" s="214"/>
      <c r="O57" s="215">
        <f>SUMIFS($BD$17:$BD$30,$F$17:$F$30,"看護職員",$H$17:$H$30,"C")</f>
        <v>29.866666666666667</v>
      </c>
      <c r="P57" s="215"/>
      <c r="Q57" s="121"/>
      <c r="R57" s="220">
        <v>256</v>
      </c>
      <c r="S57" s="220"/>
      <c r="T57" s="221">
        <v>64</v>
      </c>
      <c r="U57" s="221"/>
      <c r="V57" s="122"/>
      <c r="W57" s="218" t="s">
        <v>36</v>
      </c>
      <c r="X57" s="219"/>
      <c r="Y57" s="2"/>
      <c r="Z57" s="110"/>
      <c r="AA57" s="204" t="s">
        <v>8</v>
      </c>
      <c r="AB57" s="204"/>
      <c r="AC57" s="214">
        <f>SUMIFS($BB$17:$BB$30,$F$17:$F$30,"介護職員",$H$17:$H$30,"C")</f>
        <v>0</v>
      </c>
      <c r="AD57" s="214"/>
      <c r="AE57" s="215">
        <f>SUMIFS($BD$17:$BD$30,$F$17:$F$30,"介護職員",$H$17:$H$30,"C")</f>
        <v>0</v>
      </c>
      <c r="AF57" s="215"/>
      <c r="AG57" s="121"/>
      <c r="AH57" s="220">
        <v>256</v>
      </c>
      <c r="AI57" s="220"/>
      <c r="AJ57" s="221">
        <v>64</v>
      </c>
      <c r="AK57" s="221"/>
      <c r="AL57" s="122"/>
      <c r="AM57" s="218" t="s">
        <v>36</v>
      </c>
      <c r="AN57" s="219"/>
      <c r="AO57" s="110"/>
      <c r="AP57" s="110"/>
    </row>
    <row r="58" spans="9:42" ht="20.25" customHeight="1" x14ac:dyDescent="0.4">
      <c r="K58" s="204" t="s">
        <v>9</v>
      </c>
      <c r="L58" s="204"/>
      <c r="M58" s="214">
        <f>SUMIFS($BB$17:$BB$30,$F$17:$F$30,"看護職員",$H$17:$H$30,"D")</f>
        <v>0</v>
      </c>
      <c r="N58" s="214"/>
      <c r="O58" s="215">
        <f>SUMIFS($BD$17:$BD$30,$F$17:$F$30,"看護職員",$H$17:$H$30,"D")</f>
        <v>0</v>
      </c>
      <c r="P58" s="215"/>
      <c r="Q58" s="121"/>
      <c r="R58" s="220">
        <v>0</v>
      </c>
      <c r="S58" s="220"/>
      <c r="T58" s="221">
        <v>0</v>
      </c>
      <c r="U58" s="221"/>
      <c r="V58" s="122"/>
      <c r="W58" s="218" t="s">
        <v>36</v>
      </c>
      <c r="X58" s="219"/>
      <c r="Y58" s="2"/>
      <c r="Z58" s="110"/>
      <c r="AA58" s="204" t="s">
        <v>9</v>
      </c>
      <c r="AB58" s="204"/>
      <c r="AC58" s="214">
        <f>SUMIFS($BB$17:$BB$30,$F$17:$F$30,"介護職員",$H$17:$H$30,"D")</f>
        <v>0</v>
      </c>
      <c r="AD58" s="214"/>
      <c r="AE58" s="215">
        <f>SUMIFS($BD$17:$BD$30,$F$17:$F$30,"介護職員",$H$17:$H$30,"D")</f>
        <v>0</v>
      </c>
      <c r="AF58" s="215"/>
      <c r="AG58" s="121"/>
      <c r="AH58" s="220">
        <v>0</v>
      </c>
      <c r="AI58" s="220"/>
      <c r="AJ58" s="221">
        <v>0</v>
      </c>
      <c r="AK58" s="221"/>
      <c r="AL58" s="122"/>
      <c r="AM58" s="218" t="s">
        <v>36</v>
      </c>
      <c r="AN58" s="219"/>
      <c r="AO58" s="110"/>
      <c r="AP58" s="110"/>
    </row>
    <row r="59" spans="9:42" ht="20.25" customHeight="1" x14ac:dyDescent="0.4">
      <c r="K59" s="204" t="s">
        <v>119</v>
      </c>
      <c r="L59" s="204"/>
      <c r="M59" s="214">
        <f>SUM(M55:N58)</f>
        <v>128</v>
      </c>
      <c r="N59" s="214"/>
      <c r="O59" s="215">
        <f>SUM(O55:P58)</f>
        <v>29.866666666666667</v>
      </c>
      <c r="P59" s="215"/>
      <c r="Q59" s="121"/>
      <c r="R59" s="214">
        <f>SUM(R55:S58)</f>
        <v>256</v>
      </c>
      <c r="S59" s="214"/>
      <c r="T59" s="215">
        <f>SUM(T55:U58)</f>
        <v>64</v>
      </c>
      <c r="U59" s="215"/>
      <c r="V59" s="122"/>
      <c r="W59" s="216">
        <f>SUM(W55:X56)</f>
        <v>8</v>
      </c>
      <c r="X59" s="217"/>
      <c r="Y59" s="2"/>
      <c r="Z59" s="110"/>
      <c r="AA59" s="204" t="s">
        <v>119</v>
      </c>
      <c r="AB59" s="204"/>
      <c r="AC59" s="214">
        <f>SUM(AC55:AD58)</f>
        <v>160</v>
      </c>
      <c r="AD59" s="214"/>
      <c r="AE59" s="215">
        <f>SUM(AE55:AF58)</f>
        <v>37.333333333333336</v>
      </c>
      <c r="AF59" s="215"/>
      <c r="AG59" s="121"/>
      <c r="AH59" s="214">
        <f>SUM(AH55:AI58)</f>
        <v>256</v>
      </c>
      <c r="AI59" s="214"/>
      <c r="AJ59" s="215">
        <f>SUM(AJ55:AK58)</f>
        <v>64</v>
      </c>
      <c r="AK59" s="215"/>
      <c r="AL59" s="122"/>
      <c r="AM59" s="216">
        <f>SUM(AM55:AN56)</f>
        <v>8</v>
      </c>
      <c r="AN59" s="217"/>
      <c r="AO59" s="110"/>
      <c r="AP59" s="110"/>
    </row>
    <row r="60" spans="9:42" ht="20.25" customHeight="1" x14ac:dyDescent="0.4">
      <c r="K60" s="115"/>
      <c r="L60" s="115"/>
      <c r="M60" s="115"/>
      <c r="N60" s="115"/>
      <c r="O60" s="116"/>
      <c r="P60" s="116"/>
      <c r="Q60" s="116"/>
      <c r="R60" s="117"/>
      <c r="S60" s="117"/>
      <c r="T60" s="117"/>
      <c r="U60" s="117"/>
      <c r="V60" s="118"/>
      <c r="W60" s="110"/>
      <c r="X60" s="110"/>
      <c r="Y60" s="110"/>
      <c r="Z60" s="110"/>
      <c r="AA60" s="115"/>
      <c r="AB60" s="115"/>
      <c r="AC60" s="115"/>
      <c r="AD60" s="115"/>
      <c r="AE60" s="116"/>
      <c r="AF60" s="116"/>
      <c r="AG60" s="116"/>
      <c r="AH60" s="117"/>
      <c r="AI60" s="117"/>
      <c r="AJ60" s="117"/>
      <c r="AK60" s="117"/>
      <c r="AL60" s="118"/>
      <c r="AM60" s="110"/>
      <c r="AN60" s="110"/>
      <c r="AO60" s="110"/>
      <c r="AP60" s="110"/>
    </row>
    <row r="61" spans="9:42" ht="20.25" customHeight="1" x14ac:dyDescent="0.4">
      <c r="K61" s="109" t="s">
        <v>120</v>
      </c>
      <c r="L61" s="108"/>
      <c r="M61" s="108"/>
      <c r="N61" s="108"/>
      <c r="O61" s="108"/>
      <c r="P61" s="108"/>
      <c r="Q61" s="142" t="s">
        <v>163</v>
      </c>
      <c r="R61" s="211" t="str">
        <f>R42</f>
        <v>暦月</v>
      </c>
      <c r="S61" s="212"/>
      <c r="T61" s="119"/>
      <c r="U61" s="119"/>
      <c r="V61" s="108"/>
      <c r="W61" s="108"/>
      <c r="X61" s="108"/>
      <c r="Y61" s="110"/>
      <c r="Z61" s="110"/>
      <c r="AA61" s="109" t="s">
        <v>120</v>
      </c>
      <c r="AB61" s="108"/>
      <c r="AC61" s="108"/>
      <c r="AD61" s="108"/>
      <c r="AE61" s="108"/>
      <c r="AF61" s="108"/>
      <c r="AG61" s="142" t="s">
        <v>163</v>
      </c>
      <c r="AH61" s="211" t="str">
        <f>R61</f>
        <v>暦月</v>
      </c>
      <c r="AI61" s="212"/>
      <c r="AJ61" s="119"/>
      <c r="AK61" s="119"/>
      <c r="AL61" s="108"/>
      <c r="AM61" s="108"/>
      <c r="AN61" s="108"/>
      <c r="AO61" s="110"/>
      <c r="AP61" s="110"/>
    </row>
    <row r="62" spans="9:42" ht="20.25" customHeight="1" x14ac:dyDescent="0.4">
      <c r="K62" s="108" t="s">
        <v>121</v>
      </c>
      <c r="L62" s="108"/>
      <c r="M62" s="108"/>
      <c r="N62" s="108"/>
      <c r="O62" s="108"/>
      <c r="P62" s="108" t="s">
        <v>122</v>
      </c>
      <c r="Q62" s="108"/>
      <c r="R62" s="108"/>
      <c r="S62" s="108"/>
      <c r="T62" s="109"/>
      <c r="U62" s="108"/>
      <c r="V62" s="108"/>
      <c r="W62" s="108"/>
      <c r="X62" s="108"/>
      <c r="Y62" s="110"/>
      <c r="Z62" s="110"/>
      <c r="AA62" s="108" t="s">
        <v>121</v>
      </c>
      <c r="AB62" s="108"/>
      <c r="AC62" s="108"/>
      <c r="AD62" s="108"/>
      <c r="AE62" s="108"/>
      <c r="AF62" s="108" t="s">
        <v>122</v>
      </c>
      <c r="AG62" s="108"/>
      <c r="AH62" s="108"/>
      <c r="AI62" s="108"/>
      <c r="AJ62" s="109"/>
      <c r="AK62" s="108"/>
      <c r="AL62" s="108"/>
      <c r="AM62" s="108"/>
      <c r="AN62" s="108"/>
      <c r="AO62" s="110"/>
      <c r="AP62" s="110"/>
    </row>
    <row r="63" spans="9:42" ht="20.25" customHeight="1" x14ac:dyDescent="0.4">
      <c r="K63" s="108" t="str">
        <f>IF($R$61="週","対象時間数（週平均）","対象時間数（当月合計）")</f>
        <v>対象時間数（当月合計）</v>
      </c>
      <c r="L63" s="108"/>
      <c r="M63" s="108"/>
      <c r="N63" s="108"/>
      <c r="O63" s="108"/>
      <c r="P63" s="108" t="str">
        <f>IF($R$42="週","週に勤務すべき時間数","当月に勤務すべき時間数")</f>
        <v>当月に勤務すべき時間数</v>
      </c>
      <c r="Q63" s="108"/>
      <c r="R63" s="108"/>
      <c r="S63" s="108"/>
      <c r="T63" s="109"/>
      <c r="U63" s="108" t="s">
        <v>123</v>
      </c>
      <c r="V63" s="108"/>
      <c r="W63" s="108"/>
      <c r="X63" s="108"/>
      <c r="Y63" s="110"/>
      <c r="Z63" s="110"/>
      <c r="AA63" s="108" t="str">
        <f>IF(AH61="週","対象時間数（週平均）","対象時間数（当月合計）")</f>
        <v>対象時間数（当月合計）</v>
      </c>
      <c r="AB63" s="108"/>
      <c r="AC63" s="108"/>
      <c r="AD63" s="108"/>
      <c r="AE63" s="108"/>
      <c r="AF63" s="108" t="str">
        <f>IF($AH$42="週","週に勤務すべき時間数","当月に勤務すべき時間数")</f>
        <v>当月に勤務すべき時間数</v>
      </c>
      <c r="AG63" s="108"/>
      <c r="AH63" s="108"/>
      <c r="AI63" s="108"/>
      <c r="AJ63" s="109"/>
      <c r="AK63" s="108" t="s">
        <v>123</v>
      </c>
      <c r="AL63" s="108"/>
      <c r="AM63" s="108"/>
      <c r="AN63" s="108"/>
      <c r="AO63" s="110"/>
      <c r="AP63" s="110"/>
    </row>
    <row r="64" spans="9:42" ht="20.25" customHeight="1" x14ac:dyDescent="0.4">
      <c r="K64" s="213">
        <f>IF($R$42="週",T59,R59)</f>
        <v>256</v>
      </c>
      <c r="L64" s="213"/>
      <c r="M64" s="213"/>
      <c r="N64" s="213"/>
      <c r="O64" s="196" t="s">
        <v>124</v>
      </c>
      <c r="P64" s="204">
        <f>IF($R$42="週",$BA$6,$BE$6)</f>
        <v>160</v>
      </c>
      <c r="Q64" s="204"/>
      <c r="R64" s="204"/>
      <c r="S64" s="204"/>
      <c r="T64" s="196" t="s">
        <v>125</v>
      </c>
      <c r="U64" s="205">
        <f>ROUNDDOWN(K64/P64,1)</f>
        <v>1.6</v>
      </c>
      <c r="V64" s="205"/>
      <c r="W64" s="205"/>
      <c r="X64" s="205"/>
      <c r="Y64" s="2"/>
      <c r="Z64" s="2"/>
      <c r="AA64" s="213">
        <f>IF($AH$42="週",AJ59,AH59)</f>
        <v>256</v>
      </c>
      <c r="AB64" s="213"/>
      <c r="AC64" s="213"/>
      <c r="AD64" s="213"/>
      <c r="AE64" s="196" t="s">
        <v>124</v>
      </c>
      <c r="AF64" s="204">
        <f>IF($AH$42="週",$BA$6,$BE$6)</f>
        <v>160</v>
      </c>
      <c r="AG64" s="204"/>
      <c r="AH64" s="204"/>
      <c r="AI64" s="204"/>
      <c r="AJ64" s="196" t="s">
        <v>125</v>
      </c>
      <c r="AK64" s="205">
        <f>ROUNDDOWN(AA64/AF64,1)</f>
        <v>1.6</v>
      </c>
      <c r="AL64" s="205"/>
      <c r="AM64" s="205"/>
      <c r="AN64" s="205"/>
      <c r="AO64" s="2"/>
      <c r="AP64" s="2"/>
    </row>
    <row r="65" spans="11:42" ht="20.25" customHeight="1" x14ac:dyDescent="0.4">
      <c r="K65" s="108"/>
      <c r="L65" s="108"/>
      <c r="M65" s="108"/>
      <c r="N65" s="108"/>
      <c r="O65" s="108"/>
      <c r="P65" s="108"/>
      <c r="Q65" s="108"/>
      <c r="R65" s="108"/>
      <c r="S65" s="108"/>
      <c r="T65" s="109"/>
      <c r="U65" s="108" t="s">
        <v>126</v>
      </c>
      <c r="V65" s="108"/>
      <c r="W65" s="108"/>
      <c r="X65" s="108"/>
      <c r="Y65" s="2"/>
      <c r="Z65" s="2"/>
      <c r="AA65" s="108"/>
      <c r="AB65" s="108"/>
      <c r="AC65" s="108"/>
      <c r="AD65" s="108"/>
      <c r="AE65" s="108"/>
      <c r="AF65" s="108"/>
      <c r="AG65" s="108"/>
      <c r="AH65" s="108"/>
      <c r="AI65" s="108"/>
      <c r="AJ65" s="109"/>
      <c r="AK65" s="108" t="s">
        <v>126</v>
      </c>
      <c r="AL65" s="108"/>
      <c r="AM65" s="108"/>
      <c r="AN65" s="108"/>
      <c r="AO65" s="2"/>
      <c r="AP65" s="2"/>
    </row>
    <row r="66" spans="11:42" ht="20.25" customHeight="1" x14ac:dyDescent="0.4">
      <c r="K66" s="108" t="s">
        <v>138</v>
      </c>
      <c r="L66" s="108"/>
      <c r="M66" s="108"/>
      <c r="N66" s="108"/>
      <c r="O66" s="108"/>
      <c r="P66" s="108"/>
      <c r="Q66" s="108"/>
      <c r="R66" s="108"/>
      <c r="S66" s="108"/>
      <c r="T66" s="109"/>
      <c r="U66" s="108"/>
      <c r="V66" s="108"/>
      <c r="W66" s="108"/>
      <c r="X66" s="108"/>
      <c r="Y66" s="2"/>
      <c r="Z66" s="2"/>
      <c r="AA66" s="108" t="s">
        <v>139</v>
      </c>
      <c r="AB66" s="108"/>
      <c r="AC66" s="108"/>
      <c r="AD66" s="108"/>
      <c r="AE66" s="108"/>
      <c r="AF66" s="108"/>
      <c r="AG66" s="108"/>
      <c r="AH66" s="108"/>
      <c r="AI66" s="108"/>
      <c r="AJ66" s="109"/>
      <c r="AK66" s="108"/>
      <c r="AL66" s="108"/>
      <c r="AM66" s="108"/>
      <c r="AN66" s="108"/>
      <c r="AO66" s="2"/>
      <c r="AP66" s="2"/>
    </row>
    <row r="67" spans="11:42" ht="20.25" customHeight="1" x14ac:dyDescent="0.4">
      <c r="K67" s="108" t="s">
        <v>115</v>
      </c>
      <c r="L67" s="108"/>
      <c r="M67" s="108"/>
      <c r="N67" s="108"/>
      <c r="O67" s="108"/>
      <c r="P67" s="108"/>
      <c r="Q67" s="108"/>
      <c r="R67" s="108"/>
      <c r="S67" s="108"/>
      <c r="T67" s="109"/>
      <c r="U67" s="202"/>
      <c r="V67" s="202"/>
      <c r="W67" s="202"/>
      <c r="X67" s="202"/>
      <c r="Y67" s="2"/>
      <c r="Z67" s="2"/>
      <c r="AA67" s="108" t="s">
        <v>115</v>
      </c>
      <c r="AB67" s="108"/>
      <c r="AC67" s="108"/>
      <c r="AD67" s="108"/>
      <c r="AE67" s="108"/>
      <c r="AF67" s="108"/>
      <c r="AG67" s="108"/>
      <c r="AH67" s="108"/>
      <c r="AI67" s="108"/>
      <c r="AJ67" s="109"/>
      <c r="AK67" s="202"/>
      <c r="AL67" s="202"/>
      <c r="AM67" s="202"/>
      <c r="AN67" s="202"/>
      <c r="AO67" s="2"/>
      <c r="AP67" s="2"/>
    </row>
    <row r="68" spans="11:42" ht="20.25" customHeight="1" x14ac:dyDescent="0.4">
      <c r="K68" s="112" t="s">
        <v>127</v>
      </c>
      <c r="L68" s="112"/>
      <c r="M68" s="112"/>
      <c r="N68" s="112"/>
      <c r="O68" s="112"/>
      <c r="P68" s="108" t="s">
        <v>128</v>
      </c>
      <c r="Q68" s="112"/>
      <c r="R68" s="112"/>
      <c r="S68" s="112"/>
      <c r="T68" s="112"/>
      <c r="U68" s="203" t="s">
        <v>119</v>
      </c>
      <c r="V68" s="203"/>
      <c r="W68" s="203"/>
      <c r="X68" s="203"/>
      <c r="Y68" s="2"/>
      <c r="Z68" s="2"/>
      <c r="AA68" s="112" t="s">
        <v>127</v>
      </c>
      <c r="AB68" s="112"/>
      <c r="AC68" s="112"/>
      <c r="AD68" s="112"/>
      <c r="AE68" s="112"/>
      <c r="AF68" s="108" t="s">
        <v>128</v>
      </c>
      <c r="AG68" s="112"/>
      <c r="AH68" s="112"/>
      <c r="AI68" s="112"/>
      <c r="AJ68" s="112"/>
      <c r="AK68" s="203" t="s">
        <v>119</v>
      </c>
      <c r="AL68" s="203"/>
      <c r="AM68" s="203"/>
      <c r="AN68" s="203"/>
      <c r="AO68" s="2"/>
      <c r="AP68" s="2"/>
    </row>
    <row r="69" spans="11:42" ht="20.25" customHeight="1" x14ac:dyDescent="0.4">
      <c r="K69" s="204">
        <f>W59</f>
        <v>8</v>
      </c>
      <c r="L69" s="204"/>
      <c r="M69" s="204"/>
      <c r="N69" s="204"/>
      <c r="O69" s="196" t="s">
        <v>129</v>
      </c>
      <c r="P69" s="205">
        <f>U64</f>
        <v>1.6</v>
      </c>
      <c r="Q69" s="205"/>
      <c r="R69" s="205"/>
      <c r="S69" s="205"/>
      <c r="T69" s="196" t="s">
        <v>125</v>
      </c>
      <c r="U69" s="206">
        <f>ROUNDDOWN(K69+P69,1)</f>
        <v>9.6</v>
      </c>
      <c r="V69" s="206"/>
      <c r="W69" s="206"/>
      <c r="X69" s="206"/>
      <c r="Y69" s="120"/>
      <c r="Z69" s="120"/>
      <c r="AA69" s="207">
        <f>AM59</f>
        <v>8</v>
      </c>
      <c r="AB69" s="207"/>
      <c r="AC69" s="207"/>
      <c r="AD69" s="207"/>
      <c r="AE69" s="118" t="s">
        <v>129</v>
      </c>
      <c r="AF69" s="208">
        <f>AK64</f>
        <v>1.6</v>
      </c>
      <c r="AG69" s="208"/>
      <c r="AH69" s="208"/>
      <c r="AI69" s="208"/>
      <c r="AJ69" s="118" t="s">
        <v>125</v>
      </c>
      <c r="AK69" s="206">
        <f>ROUNDDOWN(AA69+AF69,1)</f>
        <v>9.6</v>
      </c>
      <c r="AL69" s="206"/>
      <c r="AM69" s="206"/>
      <c r="AN69" s="206"/>
      <c r="AO69" s="2"/>
      <c r="AP69" s="2"/>
    </row>
    <row r="70" spans="11:42" ht="20.25" customHeight="1" x14ac:dyDescent="0.4"/>
    <row r="91" spans="43:59" x14ac:dyDescent="0.4">
      <c r="AQ91" s="13"/>
      <c r="AR91" s="13"/>
      <c r="AS91" s="13"/>
      <c r="AT91" s="13"/>
      <c r="AU91" s="13"/>
      <c r="AV91" s="13"/>
      <c r="AW91" s="13"/>
      <c r="AX91" s="13"/>
      <c r="AY91" s="13"/>
      <c r="AZ91" s="10"/>
      <c r="BA91" s="10"/>
      <c r="BB91" s="10"/>
      <c r="BC91" s="10"/>
      <c r="BD91" s="10"/>
      <c r="BE91" s="10"/>
      <c r="BF91" s="10"/>
      <c r="BG91" s="10"/>
    </row>
    <row r="92" spans="43:59" x14ac:dyDescent="0.4">
      <c r="AQ92" s="13"/>
      <c r="AR92" s="13"/>
      <c r="AS92" s="13"/>
      <c r="AT92" s="13"/>
      <c r="AU92" s="13"/>
      <c r="AV92" s="13"/>
      <c r="AW92" s="13"/>
      <c r="AX92" s="13"/>
      <c r="AY92" s="13"/>
      <c r="AZ92" s="10"/>
      <c r="BA92" s="10"/>
      <c r="BB92" s="10"/>
      <c r="BC92" s="10"/>
      <c r="BD92" s="10"/>
      <c r="BE92" s="10"/>
      <c r="BF92" s="10"/>
      <c r="BG92" s="10"/>
    </row>
    <row r="97" spans="1:42" x14ac:dyDescent="0.4">
      <c r="A97" s="11"/>
      <c r="B97" s="11"/>
      <c r="C97" s="12"/>
      <c r="D97" s="12"/>
      <c r="E97" s="12"/>
      <c r="F97" s="12"/>
      <c r="G97" s="12"/>
      <c r="H97" s="12"/>
      <c r="I97" s="12"/>
      <c r="J97" s="12"/>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row>
    <row r="98" spans="1:42" x14ac:dyDescent="0.4">
      <c r="A98" s="11"/>
      <c r="B98" s="11"/>
      <c r="C98" s="12"/>
      <c r="D98" s="12"/>
      <c r="E98" s="12"/>
      <c r="F98" s="12"/>
      <c r="G98" s="12"/>
      <c r="H98" s="12"/>
      <c r="I98" s="12"/>
      <c r="J98" s="12"/>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row>
    <row r="99" spans="1:42" x14ac:dyDescent="0.4">
      <c r="A99" s="11"/>
      <c r="B99" s="11"/>
      <c r="C99" s="14"/>
      <c r="D99" s="14"/>
      <c r="E99" s="14"/>
      <c r="F99" s="14"/>
      <c r="G99" s="14"/>
      <c r="H99" s="14"/>
      <c r="I99" s="14"/>
      <c r="J99" s="14"/>
      <c r="K99" s="12"/>
      <c r="L99" s="12"/>
      <c r="M99" s="11"/>
      <c r="N99" s="11"/>
      <c r="O99" s="11"/>
      <c r="P99" s="11"/>
      <c r="Q99" s="11"/>
      <c r="R99" s="11"/>
    </row>
    <row r="100" spans="1:42" x14ac:dyDescent="0.4">
      <c r="A100" s="11"/>
      <c r="B100" s="11"/>
      <c r="C100" s="14"/>
      <c r="D100" s="14"/>
      <c r="E100" s="14"/>
      <c r="F100" s="14"/>
      <c r="G100" s="14"/>
      <c r="H100" s="14"/>
      <c r="I100" s="14"/>
      <c r="J100" s="14"/>
      <c r="K100" s="12"/>
      <c r="L100" s="12"/>
      <c r="M100" s="11"/>
      <c r="N100" s="11"/>
      <c r="O100" s="11"/>
      <c r="P100" s="11"/>
      <c r="Q100" s="11"/>
      <c r="R100" s="11"/>
    </row>
    <row r="101" spans="1:42" x14ac:dyDescent="0.4">
      <c r="C101" s="3"/>
      <c r="D101" s="3"/>
      <c r="E101" s="3"/>
      <c r="F101" s="3"/>
      <c r="G101" s="3"/>
      <c r="H101" s="3"/>
      <c r="I101" s="3"/>
      <c r="J101" s="3"/>
    </row>
    <row r="102" spans="1:42" x14ac:dyDescent="0.4">
      <c r="C102" s="3"/>
      <c r="D102" s="3"/>
      <c r="E102" s="3"/>
      <c r="F102" s="3"/>
      <c r="G102" s="3"/>
      <c r="H102" s="3"/>
      <c r="I102" s="3"/>
      <c r="J102" s="3"/>
    </row>
    <row r="103" spans="1:42" x14ac:dyDescent="0.4">
      <c r="C103" s="3"/>
      <c r="D103" s="3"/>
      <c r="E103" s="3"/>
      <c r="F103" s="3"/>
      <c r="G103" s="3"/>
      <c r="H103" s="3"/>
      <c r="I103" s="3"/>
      <c r="J103" s="3"/>
    </row>
    <row r="104" spans="1:42" x14ac:dyDescent="0.4">
      <c r="C104" s="3"/>
      <c r="D104" s="3"/>
      <c r="E104" s="3"/>
      <c r="F104" s="3"/>
      <c r="G104" s="3"/>
      <c r="H104" s="3"/>
      <c r="I104" s="3"/>
      <c r="J104" s="3"/>
    </row>
  </sheetData>
  <sheetProtection insertRows="0" deleteRows="0"/>
  <mergeCells count="297">
    <mergeCell ref="BF29:BJ29"/>
    <mergeCell ref="BF30:BJ30"/>
    <mergeCell ref="BF27:BJ27"/>
    <mergeCell ref="BF28:BJ28"/>
    <mergeCell ref="BF17:BJ17"/>
    <mergeCell ref="BF18:BJ18"/>
    <mergeCell ref="BF19:BJ19"/>
    <mergeCell ref="BF20:BJ20"/>
    <mergeCell ref="BF21:BJ21"/>
    <mergeCell ref="U67:X67"/>
    <mergeCell ref="AK67:AN67"/>
    <mergeCell ref="U68:X68"/>
    <mergeCell ref="AK68:AN68"/>
    <mergeCell ref="K69:N69"/>
    <mergeCell ref="P69:S69"/>
    <mergeCell ref="U69:X69"/>
    <mergeCell ref="AA69:AD69"/>
    <mergeCell ref="AF69:AI69"/>
    <mergeCell ref="AK69:AN69"/>
    <mergeCell ref="AH59:AI59"/>
    <mergeCell ref="AJ59:AK59"/>
    <mergeCell ref="AM59:AN59"/>
    <mergeCell ref="R61:S61"/>
    <mergeCell ref="AH61:AI61"/>
    <mergeCell ref="K64:N64"/>
    <mergeCell ref="P64:S64"/>
    <mergeCell ref="U64:X64"/>
    <mergeCell ref="AA64:AD64"/>
    <mergeCell ref="AF64:AI64"/>
    <mergeCell ref="AK64:AN64"/>
    <mergeCell ref="K59:L59"/>
    <mergeCell ref="M59:N59"/>
    <mergeCell ref="O59:P59"/>
    <mergeCell ref="R59:S59"/>
    <mergeCell ref="T59:U59"/>
    <mergeCell ref="W59:X59"/>
    <mergeCell ref="AA59:AB59"/>
    <mergeCell ref="AC59:AD59"/>
    <mergeCell ref="AE59:AF59"/>
    <mergeCell ref="AH57:AI57"/>
    <mergeCell ref="AJ57:AK57"/>
    <mergeCell ref="AM57:AN57"/>
    <mergeCell ref="K58:L58"/>
    <mergeCell ref="M58:N58"/>
    <mergeCell ref="O58:P58"/>
    <mergeCell ref="R58:S58"/>
    <mergeCell ref="T58:U58"/>
    <mergeCell ref="W58:X58"/>
    <mergeCell ref="AA58:AB58"/>
    <mergeCell ref="AC58:AD58"/>
    <mergeCell ref="AE58:AF58"/>
    <mergeCell ref="AH58:AI58"/>
    <mergeCell ref="AJ58:AK58"/>
    <mergeCell ref="AM58:AN58"/>
    <mergeCell ref="K57:L57"/>
    <mergeCell ref="M57:N57"/>
    <mergeCell ref="O57:P57"/>
    <mergeCell ref="R57:S57"/>
    <mergeCell ref="T57:U57"/>
    <mergeCell ref="W57:X57"/>
    <mergeCell ref="AA57:AB57"/>
    <mergeCell ref="AC57:AD57"/>
    <mergeCell ref="AE57:AF57"/>
    <mergeCell ref="AH55:AI55"/>
    <mergeCell ref="AJ55:AK55"/>
    <mergeCell ref="AM55:AN55"/>
    <mergeCell ref="K56:L56"/>
    <mergeCell ref="M56:N56"/>
    <mergeCell ref="O56:P56"/>
    <mergeCell ref="R56:S56"/>
    <mergeCell ref="T56:U56"/>
    <mergeCell ref="W56:X56"/>
    <mergeCell ref="AA56:AB56"/>
    <mergeCell ref="AC56:AD56"/>
    <mergeCell ref="AE56:AF56"/>
    <mergeCell ref="AH56:AI56"/>
    <mergeCell ref="AJ56:AK56"/>
    <mergeCell ref="AM56:AN56"/>
    <mergeCell ref="K55:L55"/>
    <mergeCell ref="M55:N55"/>
    <mergeCell ref="O55:P55"/>
    <mergeCell ref="R55:S55"/>
    <mergeCell ref="T55:U55"/>
    <mergeCell ref="W55:X55"/>
    <mergeCell ref="AA55:AB55"/>
    <mergeCell ref="AC55:AD55"/>
    <mergeCell ref="AE55:AF55"/>
    <mergeCell ref="K53:L54"/>
    <mergeCell ref="M53:P53"/>
    <mergeCell ref="R53:U53"/>
    <mergeCell ref="AA53:AB54"/>
    <mergeCell ref="AC53:AF53"/>
    <mergeCell ref="AH53:AK53"/>
    <mergeCell ref="M54:N54"/>
    <mergeCell ref="O54:P54"/>
    <mergeCell ref="R54:S54"/>
    <mergeCell ref="T54:U54"/>
    <mergeCell ref="AC54:AD54"/>
    <mergeCell ref="AE54:AF54"/>
    <mergeCell ref="AH54:AI54"/>
    <mergeCell ref="AJ54:AK54"/>
    <mergeCell ref="O12:S16"/>
    <mergeCell ref="O17:S18"/>
    <mergeCell ref="O19:S20"/>
    <mergeCell ref="O21:S22"/>
    <mergeCell ref="O23:S24"/>
    <mergeCell ref="O25:S26"/>
    <mergeCell ref="O27:S28"/>
    <mergeCell ref="B29:B30"/>
    <mergeCell ref="B21:B22"/>
    <mergeCell ref="B23:B24"/>
    <mergeCell ref="B25:B26"/>
    <mergeCell ref="B27:B28"/>
    <mergeCell ref="BB27:BC27"/>
    <mergeCell ref="BD27:BE27"/>
    <mergeCell ref="I27:J28"/>
    <mergeCell ref="K27:N28"/>
    <mergeCell ref="I21:J22"/>
    <mergeCell ref="K21:N22"/>
    <mergeCell ref="BB25:BC25"/>
    <mergeCell ref="BD25:BE25"/>
    <mergeCell ref="BB23:BC23"/>
    <mergeCell ref="BB29:BC29"/>
    <mergeCell ref="BD29:BE29"/>
    <mergeCell ref="I29:J30"/>
    <mergeCell ref="BB30:BC30"/>
    <mergeCell ref="BD30:BE30"/>
    <mergeCell ref="K29:N30"/>
    <mergeCell ref="O29:S30"/>
    <mergeCell ref="K40:L40"/>
    <mergeCell ref="AS37:AV37"/>
    <mergeCell ref="AS38:AV38"/>
    <mergeCell ref="AQ35:AR35"/>
    <mergeCell ref="AS35:AV35"/>
    <mergeCell ref="AQ36:AR36"/>
    <mergeCell ref="AS36:AV36"/>
    <mergeCell ref="AA40:AB40"/>
    <mergeCell ref="AC40:AD40"/>
    <mergeCell ref="AE40:AF40"/>
    <mergeCell ref="AH40:AI40"/>
    <mergeCell ref="AJ40:AK40"/>
    <mergeCell ref="AM40:AN40"/>
    <mergeCell ref="AC39:AD39"/>
    <mergeCell ref="AE39:AF39"/>
    <mergeCell ref="AH39:AI39"/>
    <mergeCell ref="AJ39:AK39"/>
    <mergeCell ref="AM39:AN39"/>
    <mergeCell ref="AH38:AI38"/>
    <mergeCell ref="AJ38:AK38"/>
    <mergeCell ref="AM38:AN38"/>
    <mergeCell ref="AA37:AB37"/>
    <mergeCell ref="AC37:AD37"/>
    <mergeCell ref="AE37:AF37"/>
    <mergeCell ref="AH37:AI37"/>
    <mergeCell ref="AJ37:AK37"/>
    <mergeCell ref="AM37:AN37"/>
    <mergeCell ref="U49:X49"/>
    <mergeCell ref="AK49:AN49"/>
    <mergeCell ref="K50:N50"/>
    <mergeCell ref="P50:S50"/>
    <mergeCell ref="U50:X50"/>
    <mergeCell ref="AA50:AD50"/>
    <mergeCell ref="AF50:AI50"/>
    <mergeCell ref="AK50:AN50"/>
    <mergeCell ref="AQ37:AR37"/>
    <mergeCell ref="AQ38:AR38"/>
    <mergeCell ref="K45:N45"/>
    <mergeCell ref="P45:S45"/>
    <mergeCell ref="U45:X45"/>
    <mergeCell ref="AA45:AD45"/>
    <mergeCell ref="AF45:AI45"/>
    <mergeCell ref="AK45:AN45"/>
    <mergeCell ref="U48:X48"/>
    <mergeCell ref="AK48:AN48"/>
    <mergeCell ref="M40:N40"/>
    <mergeCell ref="O40:P40"/>
    <mergeCell ref="R40:S40"/>
    <mergeCell ref="T40:U40"/>
    <mergeCell ref="W40:X40"/>
    <mergeCell ref="AA39:AB39"/>
    <mergeCell ref="K39:L39"/>
    <mergeCell ref="M39:N39"/>
    <mergeCell ref="O39:P39"/>
    <mergeCell ref="R39:S39"/>
    <mergeCell ref="T39:U39"/>
    <mergeCell ref="W39:X39"/>
    <mergeCell ref="AA38:AB38"/>
    <mergeCell ref="AC38:AD38"/>
    <mergeCell ref="AE38:AF38"/>
    <mergeCell ref="K38:L38"/>
    <mergeCell ref="M38:N38"/>
    <mergeCell ref="O38:P38"/>
    <mergeCell ref="R38:S38"/>
    <mergeCell ref="T38:U38"/>
    <mergeCell ref="W38:X38"/>
    <mergeCell ref="K37:L37"/>
    <mergeCell ref="M37:N37"/>
    <mergeCell ref="O37:P37"/>
    <mergeCell ref="R37:S37"/>
    <mergeCell ref="T37:U37"/>
    <mergeCell ref="W37:X37"/>
    <mergeCell ref="AH36:AI36"/>
    <mergeCell ref="AJ36:AK36"/>
    <mergeCell ref="AM36:AN36"/>
    <mergeCell ref="K36:L36"/>
    <mergeCell ref="M36:N36"/>
    <mergeCell ref="O36:P36"/>
    <mergeCell ref="R36:S36"/>
    <mergeCell ref="T36:U36"/>
    <mergeCell ref="W36:X36"/>
    <mergeCell ref="AA36:AB36"/>
    <mergeCell ref="AC36:AD36"/>
    <mergeCell ref="AE36:AF36"/>
    <mergeCell ref="R35:S35"/>
    <mergeCell ref="T35:U35"/>
    <mergeCell ref="AC35:AD35"/>
    <mergeCell ref="AE35:AF35"/>
    <mergeCell ref="AH35:AI35"/>
    <mergeCell ref="AJ35:AK35"/>
    <mergeCell ref="K34:L35"/>
    <mergeCell ref="M34:P34"/>
    <mergeCell ref="R34:U34"/>
    <mergeCell ref="AA34:AB35"/>
    <mergeCell ref="AC34:AF34"/>
    <mergeCell ref="AH34:AK34"/>
    <mergeCell ref="M35:N35"/>
    <mergeCell ref="O35:P35"/>
    <mergeCell ref="AQ34:AR34"/>
    <mergeCell ref="AS34:AV34"/>
    <mergeCell ref="BB28:BC28"/>
    <mergeCell ref="BD28:BE28"/>
    <mergeCell ref="BD23:BE23"/>
    <mergeCell ref="I23:J24"/>
    <mergeCell ref="I25:J26"/>
    <mergeCell ref="K23:N24"/>
    <mergeCell ref="K25:N26"/>
    <mergeCell ref="BB26:BC26"/>
    <mergeCell ref="BD26:BE26"/>
    <mergeCell ref="BB24:BC24"/>
    <mergeCell ref="BD24:BE24"/>
    <mergeCell ref="BF23:BJ23"/>
    <mergeCell ref="BF24:BJ24"/>
    <mergeCell ref="BF25:BJ25"/>
    <mergeCell ref="BF26:BJ26"/>
    <mergeCell ref="BB21:BC21"/>
    <mergeCell ref="BD21:BE21"/>
    <mergeCell ref="BB22:BC22"/>
    <mergeCell ref="BD22:BE22"/>
    <mergeCell ref="BF22:BJ22"/>
    <mergeCell ref="B12:B16"/>
    <mergeCell ref="C12:D16"/>
    <mergeCell ref="I12:J16"/>
    <mergeCell ref="K12:N16"/>
    <mergeCell ref="W12:BA12"/>
    <mergeCell ref="BB18:BC18"/>
    <mergeCell ref="BD18:BE18"/>
    <mergeCell ref="BB19:BC19"/>
    <mergeCell ref="BD19:BE19"/>
    <mergeCell ref="BB17:BC17"/>
    <mergeCell ref="BD17:BE17"/>
    <mergeCell ref="I17:J18"/>
    <mergeCell ref="I19:J20"/>
    <mergeCell ref="K17:N18"/>
    <mergeCell ref="K19:N20"/>
    <mergeCell ref="BB20:BC20"/>
    <mergeCell ref="BD20:BE20"/>
    <mergeCell ref="B17:B18"/>
    <mergeCell ref="B19:B20"/>
    <mergeCell ref="BB12:BC16"/>
    <mergeCell ref="BD12:BE16"/>
    <mergeCell ref="BF12:BJ16"/>
    <mergeCell ref="BA6:BB6"/>
    <mergeCell ref="BE6:BF6"/>
    <mergeCell ref="BE8:BF8"/>
    <mergeCell ref="AT1:BI1"/>
    <mergeCell ref="AC2:AD2"/>
    <mergeCell ref="AF2:AG2"/>
    <mergeCell ref="AJ2:AK2"/>
    <mergeCell ref="AT2:BI2"/>
    <mergeCell ref="BE3:BH3"/>
    <mergeCell ref="BE4:BH4"/>
    <mergeCell ref="W13:AC13"/>
    <mergeCell ref="AD13:AJ13"/>
    <mergeCell ref="AK13:AQ13"/>
    <mergeCell ref="AR13:AX13"/>
    <mergeCell ref="AY13:BA13"/>
    <mergeCell ref="BE10:BF10"/>
    <mergeCell ref="BA10:BB10"/>
    <mergeCell ref="R42:S42"/>
    <mergeCell ref="AH42:AI42"/>
    <mergeCell ref="C17:D18"/>
    <mergeCell ref="C19:D20"/>
    <mergeCell ref="C21:D22"/>
    <mergeCell ref="C23:D24"/>
    <mergeCell ref="C25:D26"/>
    <mergeCell ref="C27:D28"/>
    <mergeCell ref="C29:D30"/>
  </mergeCells>
  <phoneticPr fontId="2"/>
  <conditionalFormatting sqref="W44:Z44 AO44:AP44">
    <cfRule type="expression" dxfId="78" priority="156">
      <formula>OR(#REF!=$B31,#REF!=$B31)</formula>
    </cfRule>
  </conditionalFormatting>
  <conditionalFormatting sqref="Z34 W34:X34 W43:Z43 AO34:AP34 AO43:AP43">
    <cfRule type="expression" dxfId="77" priority="158">
      <formula>OR(#REF!=$B32,#REF!=$B32)</formula>
    </cfRule>
  </conditionalFormatting>
  <conditionalFormatting sqref="AM44:AN44">
    <cfRule type="expression" dxfId="76" priority="152">
      <formula>OR(#REF!=$B31,#REF!=$B31)</formula>
    </cfRule>
  </conditionalFormatting>
  <conditionalFormatting sqref="AM34:AN34 AM43:AN43">
    <cfRule type="expression" dxfId="75" priority="154">
      <formula>OR(#REF!=$B32,#REF!=$B32)</formula>
    </cfRule>
  </conditionalFormatting>
  <conditionalFormatting sqref="W18:BE18">
    <cfRule type="expression" dxfId="74" priority="86">
      <formula>INDIRECT(ADDRESS(ROW(),COLUMN()))=TRUNC(INDIRECT(ADDRESS(ROW(),COLUMN())))</formula>
    </cfRule>
  </conditionalFormatting>
  <conditionalFormatting sqref="BB20:BE20">
    <cfRule type="expression" dxfId="73" priority="85">
      <formula>INDIRECT(ADDRESS(ROW(),COLUMN()))=TRUNC(INDIRECT(ADDRESS(ROW(),COLUMN())))</formula>
    </cfRule>
  </conditionalFormatting>
  <conditionalFormatting sqref="BB22:BE22">
    <cfRule type="expression" dxfId="70" priority="81">
      <formula>INDIRECT(ADDRESS(ROW(),COLUMN()))=TRUNC(INDIRECT(ADDRESS(ROW(),COLUMN())))</formula>
    </cfRule>
  </conditionalFormatting>
  <conditionalFormatting sqref="BB24:BE24">
    <cfRule type="expression" dxfId="68" priority="79">
      <formula>INDIRECT(ADDRESS(ROW(),COLUMN()))=TRUNC(INDIRECT(ADDRESS(ROW(),COLUMN())))</formula>
    </cfRule>
  </conditionalFormatting>
  <conditionalFormatting sqref="BB26:BE26">
    <cfRule type="expression" dxfId="67" priority="78">
      <formula>INDIRECT(ADDRESS(ROW(),COLUMN()))=TRUNC(INDIRECT(ADDRESS(ROW(),COLUMN())))</formula>
    </cfRule>
  </conditionalFormatting>
  <conditionalFormatting sqref="BB28:BE28">
    <cfRule type="expression" dxfId="66" priority="77">
      <formula>INDIRECT(ADDRESS(ROW(),COLUMN()))=TRUNC(INDIRECT(ADDRESS(ROW(),COLUMN())))</formula>
    </cfRule>
  </conditionalFormatting>
  <conditionalFormatting sqref="BB30:BE30">
    <cfRule type="expression" dxfId="55" priority="66">
      <formula>INDIRECT(ADDRESS(ROW(),COLUMN()))=TRUNC(INDIRECT(ADDRESS(ROW(),COLUMN())))</formula>
    </cfRule>
  </conditionalFormatting>
  <conditionalFormatting sqref="M36:X40">
    <cfRule type="expression" dxfId="44" priority="49">
      <formula>INDIRECT(ADDRESS(ROW(),COLUMN()))=TRUNC(INDIRECT(ADDRESS(ROW(),COLUMN())))</formula>
    </cfRule>
  </conditionalFormatting>
  <conditionalFormatting sqref="AC40:AN40 AG36:AN39">
    <cfRule type="expression" dxfId="43" priority="48">
      <formula>INDIRECT(ADDRESS(ROW(),COLUMN()))=TRUNC(INDIRECT(ADDRESS(ROW(),COLUMN())))</formula>
    </cfRule>
  </conditionalFormatting>
  <conditionalFormatting sqref="K45:N45">
    <cfRule type="expression" dxfId="42" priority="47">
      <formula>INDIRECT(ADDRESS(ROW(),COLUMN()))=TRUNC(INDIRECT(ADDRESS(ROW(),COLUMN())))</formula>
    </cfRule>
  </conditionalFormatting>
  <conditionalFormatting sqref="AA45:AD45">
    <cfRule type="expression" dxfId="41" priority="46">
      <formula>INDIRECT(ADDRESS(ROW(),COLUMN()))=TRUNC(INDIRECT(ADDRESS(ROW(),COLUMN())))</formula>
    </cfRule>
  </conditionalFormatting>
  <conditionalFormatting sqref="AC36:AF39">
    <cfRule type="expression" dxfId="40" priority="45">
      <formula>INDIRECT(ADDRESS(ROW(),COLUMN()))=TRUNC(INDIRECT(ADDRESS(ROW(),COLUMN())))</formula>
    </cfRule>
  </conditionalFormatting>
  <conditionalFormatting sqref="W20:BA20">
    <cfRule type="expression" dxfId="38" priority="38">
      <formula>INDIRECT(ADDRESS(ROW(),COLUMN()))=TRUNC(INDIRECT(ADDRESS(ROW(),COLUMN())))</formula>
    </cfRule>
  </conditionalFormatting>
  <conditionalFormatting sqref="W22:BA22">
    <cfRule type="expression" dxfId="35" priority="35">
      <formula>INDIRECT(ADDRESS(ROW(),COLUMN()))=TRUNC(INDIRECT(ADDRESS(ROW(),COLUMN())))</formula>
    </cfRule>
  </conditionalFormatting>
  <conditionalFormatting sqref="W24:BA24">
    <cfRule type="expression" dxfId="33" priority="33">
      <formula>INDIRECT(ADDRESS(ROW(),COLUMN()))=TRUNC(INDIRECT(ADDRESS(ROW(),COLUMN())))</formula>
    </cfRule>
  </conditionalFormatting>
  <conditionalFormatting sqref="W26:BA26">
    <cfRule type="expression" dxfId="32" priority="32">
      <formula>INDIRECT(ADDRESS(ROW(),COLUMN()))=TRUNC(INDIRECT(ADDRESS(ROW(),COLUMN())))</formula>
    </cfRule>
  </conditionalFormatting>
  <conditionalFormatting sqref="W28:BA28">
    <cfRule type="expression" dxfId="31" priority="31">
      <formula>INDIRECT(ADDRESS(ROW(),COLUMN()))=TRUNC(INDIRECT(ADDRESS(ROW(),COLUMN())))</formula>
    </cfRule>
  </conditionalFormatting>
  <conditionalFormatting sqref="W30:BA30">
    <cfRule type="expression" dxfId="20" priority="20">
      <formula>INDIRECT(ADDRESS(ROW(),COLUMN()))=TRUNC(INDIRECT(ADDRESS(ROW(),COLUMN())))</formula>
    </cfRule>
  </conditionalFormatting>
  <conditionalFormatting sqref="W63:Z63 AO63:AP63">
    <cfRule type="expression" dxfId="10" priority="8">
      <formula>OR(#REF!=$B50,#REF!=$B50)</formula>
    </cfRule>
  </conditionalFormatting>
  <conditionalFormatting sqref="Z53 W53:X53 W62:Z62 AO62:AP62 AO53:AP53">
    <cfRule type="expression" dxfId="9" priority="9">
      <formula>OR(#REF!=$B51,#REF!=$B51)</formula>
    </cfRule>
  </conditionalFormatting>
  <conditionalFormatting sqref="AM63:AN63">
    <cfRule type="expression" dxfId="8" priority="6">
      <formula>OR(#REF!=$B50,#REF!=$B50)</formula>
    </cfRule>
  </conditionalFormatting>
  <conditionalFormatting sqref="AM53:AN53 AM62:AN62">
    <cfRule type="expression" dxfId="7" priority="7">
      <formula>OR(#REF!=$B51,#REF!=$B51)</formula>
    </cfRule>
  </conditionalFormatting>
  <conditionalFormatting sqref="M55:X59">
    <cfRule type="expression" dxfId="6" priority="5">
      <formula>INDIRECT(ADDRESS(ROW(),COLUMN()))=TRUNC(INDIRECT(ADDRESS(ROW(),COLUMN())))</formula>
    </cfRule>
  </conditionalFormatting>
  <conditionalFormatting sqref="AC59:AN59 AG55:AN58">
    <cfRule type="expression" dxfId="5" priority="4">
      <formula>INDIRECT(ADDRESS(ROW(),COLUMN()))=TRUNC(INDIRECT(ADDRESS(ROW(),COLUMN())))</formula>
    </cfRule>
  </conditionalFormatting>
  <conditionalFormatting sqref="K64:N64">
    <cfRule type="expression" dxfId="4" priority="3">
      <formula>INDIRECT(ADDRESS(ROW(),COLUMN()))=TRUNC(INDIRECT(ADDRESS(ROW(),COLUMN())))</formula>
    </cfRule>
  </conditionalFormatting>
  <conditionalFormatting sqref="AA64:AD64">
    <cfRule type="expression" dxfId="3" priority="2">
      <formula>INDIRECT(ADDRESS(ROW(),COLUMN()))=TRUNC(INDIRECT(ADDRESS(ROW(),COLUMN())))</formula>
    </cfRule>
  </conditionalFormatting>
  <conditionalFormatting sqref="AC55:AF58">
    <cfRule type="expression" dxfId="2" priority="1">
      <formula>INDIRECT(ADDRESS(ROW(),COLUMN()))=TRUNC(INDIRECT(ADDRESS(ROW(),COLUMN())))</formula>
    </cfRule>
  </conditionalFormatting>
  <conditionalFormatting sqref="AQ38:BA38">
    <cfRule type="expression" dxfId="1" priority="241">
      <formula>OR(#REF!=$B31,#REF!=$B31)</formula>
    </cfRule>
  </conditionalFormatting>
  <conditionalFormatting sqref="AQ37:BA37">
    <cfRule type="expression" dxfId="0" priority="243">
      <formula>OR(#REF!=$B41,#REF!=$B41)</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formula1>【記載例】シフト記号表</formula1>
    </dataValidation>
    <dataValidation type="list" allowBlank="1" showInputMessage="1" showErrorMessage="1" sqref="R42:S42">
      <formula1>"週,暦月"</formula1>
    </dataValidation>
    <dataValidation allowBlank="1" showInputMessage="1" showErrorMessage="1" error="入力可能範囲　32～40" sqref="BE10 BA10"/>
    <dataValidation type="list" allowBlank="1" showInputMessage="1" sqref="C17:D30">
      <formula1>職種</formula1>
    </dataValidation>
    <dataValidation type="list" allowBlank="1" showInputMessage="1" sqref="I17:J30">
      <formula1>"A, B, C, D"</formula1>
    </dataValidation>
    <dataValidation type="list" errorStyle="warning" allowBlank="1" showInputMessage="1" error="リストにない場合のみ、入力してください。" sqref="K17:N30">
      <formula1>INDIRECT(C17)</formula1>
    </dataValidation>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70" zoomScaleNormal="70" workbookViewId="0"/>
  </sheetViews>
  <sheetFormatPr defaultColWidth="9" defaultRowHeight="25.5" x14ac:dyDescent="0.4"/>
  <cols>
    <col min="1" max="1" width="1.625" style="71" customWidth="1"/>
    <col min="2" max="2" width="5.625" style="70" customWidth="1"/>
    <col min="3" max="3" width="10.625" style="70" customWidth="1"/>
    <col min="4" max="4" width="10.625" style="70" hidden="1" customWidth="1"/>
    <col min="5" max="5" width="3.375" style="70" bestFit="1" customWidth="1"/>
    <col min="6" max="6" width="15.625" style="71" customWidth="1"/>
    <col min="7" max="7" width="3.375" style="71" bestFit="1" customWidth="1"/>
    <col min="8" max="8" width="15.625" style="71" customWidth="1"/>
    <col min="9" max="9" width="3.375" style="71" bestFit="1" customWidth="1"/>
    <col min="10" max="10" width="15.625" style="70" customWidth="1"/>
    <col min="11" max="11" width="3.375" style="71" bestFit="1" customWidth="1"/>
    <col min="12" max="12" width="15.625" style="71" customWidth="1"/>
    <col min="13" max="13" width="3.375" style="71" customWidth="1"/>
    <col min="14" max="14" width="50.625" style="71" customWidth="1"/>
    <col min="15" max="16384" width="9" style="71"/>
  </cols>
  <sheetData>
    <row r="1" spans="2:14" x14ac:dyDescent="0.4">
      <c r="B1" s="69" t="s">
        <v>32</v>
      </c>
    </row>
    <row r="2" spans="2:14" x14ac:dyDescent="0.4">
      <c r="B2" s="72" t="s">
        <v>33</v>
      </c>
      <c r="F2" s="73"/>
      <c r="G2" s="74"/>
      <c r="H2" s="74"/>
      <c r="I2" s="74"/>
      <c r="J2" s="75"/>
      <c r="K2" s="74"/>
      <c r="L2" s="74"/>
    </row>
    <row r="3" spans="2:14" x14ac:dyDescent="0.4">
      <c r="B3" s="73" t="s">
        <v>143</v>
      </c>
      <c r="F3" s="75" t="s">
        <v>144</v>
      </c>
      <c r="G3" s="74"/>
      <c r="H3" s="74"/>
      <c r="I3" s="74"/>
      <c r="J3" s="75"/>
      <c r="K3" s="74"/>
      <c r="L3" s="74"/>
    </row>
    <row r="4" spans="2:14" x14ac:dyDescent="0.4">
      <c r="B4" s="72"/>
      <c r="F4" s="332" t="s">
        <v>34</v>
      </c>
      <c r="G4" s="332"/>
      <c r="H4" s="332"/>
      <c r="I4" s="332"/>
      <c r="J4" s="332"/>
      <c r="K4" s="332"/>
      <c r="L4" s="332"/>
      <c r="N4" s="332" t="s">
        <v>151</v>
      </c>
    </row>
    <row r="5" spans="2:14" x14ac:dyDescent="0.4">
      <c r="B5" s="70" t="s">
        <v>20</v>
      </c>
      <c r="C5" s="70" t="s">
        <v>4</v>
      </c>
      <c r="F5" s="70" t="s">
        <v>152</v>
      </c>
      <c r="G5" s="70"/>
      <c r="H5" s="70" t="s">
        <v>153</v>
      </c>
      <c r="J5" s="70" t="s">
        <v>35</v>
      </c>
      <c r="L5" s="70" t="s">
        <v>34</v>
      </c>
      <c r="N5" s="332"/>
    </row>
    <row r="6" spans="2:14" x14ac:dyDescent="0.4">
      <c r="B6" s="76">
        <v>1</v>
      </c>
      <c r="C6" s="77" t="s">
        <v>38</v>
      </c>
      <c r="D6" s="78" t="str">
        <f>C6</f>
        <v>a</v>
      </c>
      <c r="E6" s="76" t="s">
        <v>16</v>
      </c>
      <c r="F6" s="79">
        <v>0.29166666666666669</v>
      </c>
      <c r="G6" s="76" t="s">
        <v>17</v>
      </c>
      <c r="H6" s="79">
        <v>0.66666666666666663</v>
      </c>
      <c r="I6" s="80" t="s">
        <v>37</v>
      </c>
      <c r="J6" s="79">
        <v>4.1666666666666664E-2</v>
      </c>
      <c r="K6" s="81" t="s">
        <v>2</v>
      </c>
      <c r="L6" s="82">
        <f>IF(OR(F6="",H6=""),"",(H6+IF(F6&gt;H6,1,0)-F6-J6)*24)</f>
        <v>7.9999999999999982</v>
      </c>
      <c r="N6" s="83"/>
    </row>
    <row r="7" spans="2:14" x14ac:dyDescent="0.4">
      <c r="B7" s="76">
        <v>2</v>
      </c>
      <c r="C7" s="77" t="s">
        <v>39</v>
      </c>
      <c r="D7" s="78" t="str">
        <f t="shared" ref="D7:D38" si="0">C7</f>
        <v>b</v>
      </c>
      <c r="E7" s="76" t="s">
        <v>16</v>
      </c>
      <c r="F7" s="79">
        <v>0.375</v>
      </c>
      <c r="G7" s="76" t="s">
        <v>17</v>
      </c>
      <c r="H7" s="79">
        <v>0.75</v>
      </c>
      <c r="I7" s="80" t="s">
        <v>37</v>
      </c>
      <c r="J7" s="79">
        <v>4.1666666666666664E-2</v>
      </c>
      <c r="K7" s="81" t="s">
        <v>2</v>
      </c>
      <c r="L7" s="82">
        <f>IF(OR(F7="",H7=""),"",(H7+IF(F7&gt;H7,1,0)-F7-J7)*24)</f>
        <v>8</v>
      </c>
      <c r="N7" s="83"/>
    </row>
    <row r="8" spans="2:14" x14ac:dyDescent="0.4">
      <c r="B8" s="76">
        <v>3</v>
      </c>
      <c r="C8" s="77" t="s">
        <v>40</v>
      </c>
      <c r="D8" s="78" t="str">
        <f t="shared" si="0"/>
        <v>c</v>
      </c>
      <c r="E8" s="76" t="s">
        <v>16</v>
      </c>
      <c r="F8" s="79">
        <v>0.41666666666666669</v>
      </c>
      <c r="G8" s="76" t="s">
        <v>17</v>
      </c>
      <c r="H8" s="79">
        <v>0.79166666666666663</v>
      </c>
      <c r="I8" s="80" t="s">
        <v>37</v>
      </c>
      <c r="J8" s="79">
        <v>4.1666666666666664E-2</v>
      </c>
      <c r="K8" s="81" t="s">
        <v>2</v>
      </c>
      <c r="L8" s="82">
        <f>IF(OR(F8="",H8=""),"",(H8+IF(F8&gt;H8,1,0)-F8-J8)*24)</f>
        <v>7.9999999999999982</v>
      </c>
      <c r="N8" s="83"/>
    </row>
    <row r="9" spans="2:14" x14ac:dyDescent="0.4">
      <c r="B9" s="76">
        <v>4</v>
      </c>
      <c r="C9" s="77" t="s">
        <v>41</v>
      </c>
      <c r="D9" s="78" t="str">
        <f t="shared" si="0"/>
        <v>d</v>
      </c>
      <c r="E9" s="76" t="s">
        <v>16</v>
      </c>
      <c r="F9" s="79">
        <v>0.5</v>
      </c>
      <c r="G9" s="76" t="s">
        <v>17</v>
      </c>
      <c r="H9" s="79">
        <v>0.875</v>
      </c>
      <c r="I9" s="80" t="s">
        <v>37</v>
      </c>
      <c r="J9" s="79">
        <v>4.1666666666666664E-2</v>
      </c>
      <c r="K9" s="81" t="s">
        <v>2</v>
      </c>
      <c r="L9" s="82">
        <f>IF(OR(F9="",H9=""),"",(H9+IF(F9&gt;H9,1,0)-F9-J9)*24)</f>
        <v>8</v>
      </c>
      <c r="N9" s="83"/>
    </row>
    <row r="10" spans="2:14" x14ac:dyDescent="0.4">
      <c r="B10" s="76">
        <v>5</v>
      </c>
      <c r="C10" s="77" t="s">
        <v>42</v>
      </c>
      <c r="D10" s="78" t="str">
        <f t="shared" si="0"/>
        <v>e</v>
      </c>
      <c r="E10" s="76" t="s">
        <v>16</v>
      </c>
      <c r="F10" s="79">
        <v>0.375</v>
      </c>
      <c r="G10" s="76" t="s">
        <v>17</v>
      </c>
      <c r="H10" s="79">
        <v>0.54166666666666663</v>
      </c>
      <c r="I10" s="80" t="s">
        <v>37</v>
      </c>
      <c r="J10" s="79">
        <v>0</v>
      </c>
      <c r="K10" s="81" t="s">
        <v>2</v>
      </c>
      <c r="L10" s="82">
        <f t="shared" ref="L10:L22" si="1">IF(OR(F10="",H10=""),"",(H10+IF(F10&gt;H10,1,0)-F10-J10)*24)</f>
        <v>3.9999999999999991</v>
      </c>
      <c r="N10" s="83"/>
    </row>
    <row r="11" spans="2:14" x14ac:dyDescent="0.4">
      <c r="B11" s="76">
        <v>6</v>
      </c>
      <c r="C11" s="77" t="s">
        <v>43</v>
      </c>
      <c r="D11" s="78" t="str">
        <f t="shared" si="0"/>
        <v>f</v>
      </c>
      <c r="E11" s="76" t="s">
        <v>16</v>
      </c>
      <c r="F11" s="79">
        <v>0.54166666666666663</v>
      </c>
      <c r="G11" s="76" t="s">
        <v>17</v>
      </c>
      <c r="H11" s="79">
        <v>0.77083333333333337</v>
      </c>
      <c r="I11" s="80" t="s">
        <v>37</v>
      </c>
      <c r="J11" s="79">
        <v>0</v>
      </c>
      <c r="K11" s="81" t="s">
        <v>2</v>
      </c>
      <c r="L11" s="82">
        <f>IF(OR(F11="",H11=""),"",(H11+IF(F11&gt;H11,1,0)-F11-J11)*24)</f>
        <v>5.5000000000000018</v>
      </c>
      <c r="N11" s="83"/>
    </row>
    <row r="12" spans="2:14" x14ac:dyDescent="0.4">
      <c r="B12" s="76">
        <v>7</v>
      </c>
      <c r="C12" s="77" t="s">
        <v>44</v>
      </c>
      <c r="D12" s="78" t="str">
        <f t="shared" si="0"/>
        <v>g</v>
      </c>
      <c r="E12" s="76" t="s">
        <v>16</v>
      </c>
      <c r="F12" s="79">
        <v>0.58333333333333337</v>
      </c>
      <c r="G12" s="76" t="s">
        <v>17</v>
      </c>
      <c r="H12" s="79">
        <v>0.83333333333333337</v>
      </c>
      <c r="I12" s="80" t="s">
        <v>37</v>
      </c>
      <c r="J12" s="79">
        <v>0</v>
      </c>
      <c r="K12" s="81" t="s">
        <v>2</v>
      </c>
      <c r="L12" s="82">
        <f t="shared" si="1"/>
        <v>6</v>
      </c>
      <c r="N12" s="83"/>
    </row>
    <row r="13" spans="2:14" x14ac:dyDescent="0.4">
      <c r="B13" s="76">
        <v>8</v>
      </c>
      <c r="C13" s="77" t="s">
        <v>45</v>
      </c>
      <c r="D13" s="78" t="str">
        <f t="shared" si="0"/>
        <v>h</v>
      </c>
      <c r="E13" s="76" t="s">
        <v>16</v>
      </c>
      <c r="F13" s="79">
        <v>0.66666666666666663</v>
      </c>
      <c r="G13" s="76" t="s">
        <v>17</v>
      </c>
      <c r="H13" s="79">
        <v>1</v>
      </c>
      <c r="I13" s="80" t="s">
        <v>37</v>
      </c>
      <c r="J13" s="79">
        <v>0</v>
      </c>
      <c r="K13" s="81" t="s">
        <v>2</v>
      </c>
      <c r="L13" s="82">
        <f t="shared" si="1"/>
        <v>8</v>
      </c>
      <c r="N13" s="83" t="s">
        <v>169</v>
      </c>
    </row>
    <row r="14" spans="2:14" x14ac:dyDescent="0.4">
      <c r="B14" s="76">
        <v>9</v>
      </c>
      <c r="C14" s="77" t="s">
        <v>46</v>
      </c>
      <c r="D14" s="78" t="str">
        <f t="shared" si="0"/>
        <v>i</v>
      </c>
      <c r="E14" s="76" t="s">
        <v>16</v>
      </c>
      <c r="F14" s="79">
        <v>0</v>
      </c>
      <c r="G14" s="76" t="s">
        <v>17</v>
      </c>
      <c r="H14" s="79">
        <v>0.375</v>
      </c>
      <c r="I14" s="80" t="s">
        <v>37</v>
      </c>
      <c r="J14" s="79">
        <v>4.1666666666666664E-2</v>
      </c>
      <c r="K14" s="81" t="s">
        <v>2</v>
      </c>
      <c r="L14" s="82">
        <f t="shared" si="1"/>
        <v>8</v>
      </c>
      <c r="N14" s="83" t="s">
        <v>179</v>
      </c>
    </row>
    <row r="15" spans="2:14" x14ac:dyDescent="0.4">
      <c r="B15" s="76">
        <v>10</v>
      </c>
      <c r="C15" s="77" t="s">
        <v>47</v>
      </c>
      <c r="D15" s="78" t="str">
        <f t="shared" si="0"/>
        <v>j</v>
      </c>
      <c r="E15" s="76" t="s">
        <v>16</v>
      </c>
      <c r="F15" s="79"/>
      <c r="G15" s="76" t="s">
        <v>17</v>
      </c>
      <c r="H15" s="79"/>
      <c r="I15" s="80" t="s">
        <v>37</v>
      </c>
      <c r="J15" s="79">
        <v>0</v>
      </c>
      <c r="K15" s="81" t="s">
        <v>2</v>
      </c>
      <c r="L15" s="82" t="str">
        <f t="shared" si="1"/>
        <v/>
      </c>
      <c r="N15" s="83"/>
    </row>
    <row r="16" spans="2:14" x14ac:dyDescent="0.4">
      <c r="B16" s="76">
        <v>11</v>
      </c>
      <c r="C16" s="77" t="s">
        <v>48</v>
      </c>
      <c r="D16" s="78" t="str">
        <f t="shared" si="0"/>
        <v>k</v>
      </c>
      <c r="E16" s="76" t="s">
        <v>16</v>
      </c>
      <c r="F16" s="79"/>
      <c r="G16" s="76" t="s">
        <v>17</v>
      </c>
      <c r="H16" s="79"/>
      <c r="I16" s="80" t="s">
        <v>37</v>
      </c>
      <c r="J16" s="79">
        <v>0</v>
      </c>
      <c r="K16" s="81" t="s">
        <v>2</v>
      </c>
      <c r="L16" s="82" t="str">
        <f t="shared" si="1"/>
        <v/>
      </c>
      <c r="N16" s="83"/>
    </row>
    <row r="17" spans="2:14" x14ac:dyDescent="0.4">
      <c r="B17" s="76">
        <v>12</v>
      </c>
      <c r="C17" s="77" t="s">
        <v>49</v>
      </c>
      <c r="D17" s="78" t="str">
        <f t="shared" si="0"/>
        <v>l</v>
      </c>
      <c r="E17" s="76" t="s">
        <v>16</v>
      </c>
      <c r="F17" s="79"/>
      <c r="G17" s="76" t="s">
        <v>17</v>
      </c>
      <c r="H17" s="79"/>
      <c r="I17" s="80" t="s">
        <v>37</v>
      </c>
      <c r="J17" s="79">
        <v>0</v>
      </c>
      <c r="K17" s="81" t="s">
        <v>2</v>
      </c>
      <c r="L17" s="82" t="str">
        <f t="shared" si="1"/>
        <v/>
      </c>
      <c r="N17" s="83"/>
    </row>
    <row r="18" spans="2:14" x14ac:dyDescent="0.4">
      <c r="B18" s="76">
        <v>13</v>
      </c>
      <c r="C18" s="77" t="s">
        <v>50</v>
      </c>
      <c r="D18" s="78" t="str">
        <f t="shared" si="0"/>
        <v>m</v>
      </c>
      <c r="E18" s="76" t="s">
        <v>16</v>
      </c>
      <c r="F18" s="79"/>
      <c r="G18" s="76" t="s">
        <v>17</v>
      </c>
      <c r="H18" s="79"/>
      <c r="I18" s="80" t="s">
        <v>37</v>
      </c>
      <c r="J18" s="79">
        <v>0</v>
      </c>
      <c r="K18" s="81" t="s">
        <v>2</v>
      </c>
      <c r="L18" s="82" t="str">
        <f t="shared" si="1"/>
        <v/>
      </c>
      <c r="N18" s="83"/>
    </row>
    <row r="19" spans="2:14" x14ac:dyDescent="0.4">
      <c r="B19" s="76">
        <v>14</v>
      </c>
      <c r="C19" s="77" t="s">
        <v>51</v>
      </c>
      <c r="D19" s="78" t="str">
        <f t="shared" si="0"/>
        <v>n</v>
      </c>
      <c r="E19" s="76" t="s">
        <v>16</v>
      </c>
      <c r="F19" s="79"/>
      <c r="G19" s="76" t="s">
        <v>17</v>
      </c>
      <c r="H19" s="79"/>
      <c r="I19" s="80" t="s">
        <v>37</v>
      </c>
      <c r="J19" s="79">
        <v>0</v>
      </c>
      <c r="K19" s="81" t="s">
        <v>2</v>
      </c>
      <c r="L19" s="82" t="str">
        <f t="shared" si="1"/>
        <v/>
      </c>
      <c r="N19" s="83"/>
    </row>
    <row r="20" spans="2:14" x14ac:dyDescent="0.4">
      <c r="B20" s="76">
        <v>15</v>
      </c>
      <c r="C20" s="77" t="s">
        <v>52</v>
      </c>
      <c r="D20" s="78" t="str">
        <f t="shared" si="0"/>
        <v>o</v>
      </c>
      <c r="E20" s="76" t="s">
        <v>16</v>
      </c>
      <c r="F20" s="79"/>
      <c r="G20" s="76" t="s">
        <v>17</v>
      </c>
      <c r="H20" s="79"/>
      <c r="I20" s="80" t="s">
        <v>37</v>
      </c>
      <c r="J20" s="79">
        <v>0</v>
      </c>
      <c r="K20" s="81" t="s">
        <v>2</v>
      </c>
      <c r="L20" s="82" t="str">
        <f t="shared" si="1"/>
        <v/>
      </c>
      <c r="N20" s="83"/>
    </row>
    <row r="21" spans="2:14" x14ac:dyDescent="0.4">
      <c r="B21" s="76">
        <v>16</v>
      </c>
      <c r="C21" s="77" t="s">
        <v>53</v>
      </c>
      <c r="D21" s="78" t="str">
        <f t="shared" si="0"/>
        <v>p</v>
      </c>
      <c r="E21" s="76" t="s">
        <v>16</v>
      </c>
      <c r="F21" s="79"/>
      <c r="G21" s="76" t="s">
        <v>17</v>
      </c>
      <c r="H21" s="79"/>
      <c r="I21" s="80" t="s">
        <v>37</v>
      </c>
      <c r="J21" s="79">
        <v>0</v>
      </c>
      <c r="K21" s="81" t="s">
        <v>2</v>
      </c>
      <c r="L21" s="82" t="str">
        <f t="shared" si="1"/>
        <v/>
      </c>
      <c r="N21" s="83"/>
    </row>
    <row r="22" spans="2:14" x14ac:dyDescent="0.4">
      <c r="B22" s="76">
        <v>17</v>
      </c>
      <c r="C22" s="77" t="s">
        <v>54</v>
      </c>
      <c r="D22" s="78" t="str">
        <f t="shared" si="0"/>
        <v>q</v>
      </c>
      <c r="E22" s="76" t="s">
        <v>16</v>
      </c>
      <c r="F22" s="79"/>
      <c r="G22" s="76" t="s">
        <v>17</v>
      </c>
      <c r="H22" s="79"/>
      <c r="I22" s="80" t="s">
        <v>37</v>
      </c>
      <c r="J22" s="79">
        <v>0</v>
      </c>
      <c r="K22" s="81" t="s">
        <v>2</v>
      </c>
      <c r="L22" s="82" t="str">
        <f t="shared" si="1"/>
        <v/>
      </c>
      <c r="N22" s="83"/>
    </row>
    <row r="23" spans="2:14" x14ac:dyDescent="0.4">
      <c r="B23" s="76">
        <v>18</v>
      </c>
      <c r="C23" s="77" t="s">
        <v>55</v>
      </c>
      <c r="D23" s="78" t="str">
        <f t="shared" si="0"/>
        <v>r</v>
      </c>
      <c r="E23" s="76" t="s">
        <v>16</v>
      </c>
      <c r="F23" s="84"/>
      <c r="G23" s="76" t="s">
        <v>17</v>
      </c>
      <c r="H23" s="84"/>
      <c r="I23" s="80" t="s">
        <v>37</v>
      </c>
      <c r="J23" s="84"/>
      <c r="K23" s="81" t="s">
        <v>2</v>
      </c>
      <c r="L23" s="77">
        <v>1</v>
      </c>
      <c r="N23" s="83"/>
    </row>
    <row r="24" spans="2:14" x14ac:dyDescent="0.4">
      <c r="B24" s="76">
        <v>19</v>
      </c>
      <c r="C24" s="77" t="s">
        <v>56</v>
      </c>
      <c r="D24" s="78" t="str">
        <f t="shared" si="0"/>
        <v>s</v>
      </c>
      <c r="E24" s="76" t="s">
        <v>16</v>
      </c>
      <c r="F24" s="84"/>
      <c r="G24" s="76" t="s">
        <v>17</v>
      </c>
      <c r="H24" s="84"/>
      <c r="I24" s="80" t="s">
        <v>37</v>
      </c>
      <c r="J24" s="84"/>
      <c r="K24" s="81" t="s">
        <v>2</v>
      </c>
      <c r="L24" s="77">
        <v>2</v>
      </c>
      <c r="N24" s="83"/>
    </row>
    <row r="25" spans="2:14" x14ac:dyDescent="0.4">
      <c r="B25" s="76">
        <v>20</v>
      </c>
      <c r="C25" s="77" t="s">
        <v>57</v>
      </c>
      <c r="D25" s="78" t="str">
        <f t="shared" si="0"/>
        <v>t</v>
      </c>
      <c r="E25" s="76" t="s">
        <v>16</v>
      </c>
      <c r="F25" s="84"/>
      <c r="G25" s="76" t="s">
        <v>17</v>
      </c>
      <c r="H25" s="84"/>
      <c r="I25" s="80" t="s">
        <v>37</v>
      </c>
      <c r="J25" s="84"/>
      <c r="K25" s="81" t="s">
        <v>2</v>
      </c>
      <c r="L25" s="77">
        <v>3</v>
      </c>
      <c r="N25" s="83"/>
    </row>
    <row r="26" spans="2:14" x14ac:dyDescent="0.4">
      <c r="B26" s="76">
        <v>21</v>
      </c>
      <c r="C26" s="77" t="s">
        <v>58</v>
      </c>
      <c r="D26" s="78" t="str">
        <f t="shared" si="0"/>
        <v>u</v>
      </c>
      <c r="E26" s="76" t="s">
        <v>16</v>
      </c>
      <c r="F26" s="84"/>
      <c r="G26" s="76" t="s">
        <v>17</v>
      </c>
      <c r="H26" s="84"/>
      <c r="I26" s="80" t="s">
        <v>37</v>
      </c>
      <c r="J26" s="84"/>
      <c r="K26" s="81" t="s">
        <v>2</v>
      </c>
      <c r="L26" s="77">
        <v>4</v>
      </c>
      <c r="N26" s="83"/>
    </row>
    <row r="27" spans="2:14" x14ac:dyDescent="0.4">
      <c r="B27" s="76">
        <v>22</v>
      </c>
      <c r="C27" s="77" t="s">
        <v>59</v>
      </c>
      <c r="D27" s="78" t="str">
        <f t="shared" si="0"/>
        <v>v</v>
      </c>
      <c r="E27" s="76" t="s">
        <v>16</v>
      </c>
      <c r="F27" s="84"/>
      <c r="G27" s="76" t="s">
        <v>17</v>
      </c>
      <c r="H27" s="84"/>
      <c r="I27" s="80" t="s">
        <v>37</v>
      </c>
      <c r="J27" s="84"/>
      <c r="K27" s="81" t="s">
        <v>2</v>
      </c>
      <c r="L27" s="77">
        <v>5</v>
      </c>
      <c r="N27" s="83"/>
    </row>
    <row r="28" spans="2:14" x14ac:dyDescent="0.4">
      <c r="B28" s="76">
        <v>23</v>
      </c>
      <c r="C28" s="77" t="s">
        <v>60</v>
      </c>
      <c r="D28" s="78" t="str">
        <f t="shared" si="0"/>
        <v>w</v>
      </c>
      <c r="E28" s="76" t="s">
        <v>16</v>
      </c>
      <c r="F28" s="84"/>
      <c r="G28" s="76" t="s">
        <v>17</v>
      </c>
      <c r="H28" s="84"/>
      <c r="I28" s="80" t="s">
        <v>37</v>
      </c>
      <c r="J28" s="84"/>
      <c r="K28" s="81" t="s">
        <v>2</v>
      </c>
      <c r="L28" s="77">
        <v>6</v>
      </c>
      <c r="N28" s="83"/>
    </row>
    <row r="29" spans="2:14" x14ac:dyDescent="0.4">
      <c r="B29" s="76">
        <v>24</v>
      </c>
      <c r="C29" s="77" t="s">
        <v>61</v>
      </c>
      <c r="D29" s="78" t="str">
        <f t="shared" si="0"/>
        <v>x</v>
      </c>
      <c r="E29" s="76" t="s">
        <v>16</v>
      </c>
      <c r="F29" s="84"/>
      <c r="G29" s="76" t="s">
        <v>17</v>
      </c>
      <c r="H29" s="84"/>
      <c r="I29" s="80" t="s">
        <v>37</v>
      </c>
      <c r="J29" s="84"/>
      <c r="K29" s="81" t="s">
        <v>2</v>
      </c>
      <c r="L29" s="77">
        <v>7</v>
      </c>
      <c r="N29" s="83"/>
    </row>
    <row r="30" spans="2:14" x14ac:dyDescent="0.4">
      <c r="B30" s="76">
        <v>25</v>
      </c>
      <c r="C30" s="77" t="s">
        <v>62</v>
      </c>
      <c r="D30" s="78" t="str">
        <f t="shared" si="0"/>
        <v>y</v>
      </c>
      <c r="E30" s="76" t="s">
        <v>16</v>
      </c>
      <c r="F30" s="84"/>
      <c r="G30" s="76" t="s">
        <v>17</v>
      </c>
      <c r="H30" s="84"/>
      <c r="I30" s="80" t="s">
        <v>37</v>
      </c>
      <c r="J30" s="84"/>
      <c r="K30" s="81" t="s">
        <v>2</v>
      </c>
      <c r="L30" s="77">
        <v>8</v>
      </c>
      <c r="N30" s="83"/>
    </row>
    <row r="31" spans="2:14" x14ac:dyDescent="0.4">
      <c r="B31" s="76">
        <v>26</v>
      </c>
      <c r="C31" s="77" t="s">
        <v>63</v>
      </c>
      <c r="D31" s="78" t="str">
        <f t="shared" si="0"/>
        <v>z</v>
      </c>
      <c r="E31" s="76" t="s">
        <v>16</v>
      </c>
      <c r="F31" s="84"/>
      <c r="G31" s="76" t="s">
        <v>17</v>
      </c>
      <c r="H31" s="84"/>
      <c r="I31" s="80" t="s">
        <v>37</v>
      </c>
      <c r="J31" s="84"/>
      <c r="K31" s="81" t="s">
        <v>2</v>
      </c>
      <c r="L31" s="77">
        <v>1</v>
      </c>
      <c r="N31" s="83"/>
    </row>
    <row r="32" spans="2:14" x14ac:dyDescent="0.4">
      <c r="B32" s="76">
        <v>27</v>
      </c>
      <c r="C32" s="77" t="s">
        <v>61</v>
      </c>
      <c r="D32" s="78" t="str">
        <f t="shared" si="0"/>
        <v>x</v>
      </c>
      <c r="E32" s="76" t="s">
        <v>16</v>
      </c>
      <c r="F32" s="84"/>
      <c r="G32" s="76" t="s">
        <v>17</v>
      </c>
      <c r="H32" s="84"/>
      <c r="I32" s="80" t="s">
        <v>37</v>
      </c>
      <c r="J32" s="84"/>
      <c r="K32" s="81" t="s">
        <v>2</v>
      </c>
      <c r="L32" s="77">
        <v>2</v>
      </c>
      <c r="N32" s="83"/>
    </row>
    <row r="33" spans="2:14" x14ac:dyDescent="0.4">
      <c r="B33" s="76">
        <v>28</v>
      </c>
      <c r="C33" s="77" t="s">
        <v>64</v>
      </c>
      <c r="D33" s="78" t="str">
        <f t="shared" si="0"/>
        <v>aa</v>
      </c>
      <c r="E33" s="76" t="s">
        <v>16</v>
      </c>
      <c r="F33" s="84"/>
      <c r="G33" s="76" t="s">
        <v>17</v>
      </c>
      <c r="H33" s="84"/>
      <c r="I33" s="80" t="s">
        <v>37</v>
      </c>
      <c r="J33" s="84"/>
      <c r="K33" s="81" t="s">
        <v>2</v>
      </c>
      <c r="L33" s="77">
        <v>3</v>
      </c>
      <c r="N33" s="83"/>
    </row>
    <row r="34" spans="2:14" x14ac:dyDescent="0.4">
      <c r="B34" s="76">
        <v>29</v>
      </c>
      <c r="C34" s="77" t="s">
        <v>65</v>
      </c>
      <c r="D34" s="78" t="str">
        <f t="shared" si="0"/>
        <v>ab</v>
      </c>
      <c r="E34" s="76" t="s">
        <v>16</v>
      </c>
      <c r="F34" s="84"/>
      <c r="G34" s="76" t="s">
        <v>17</v>
      </c>
      <c r="H34" s="84"/>
      <c r="I34" s="80" t="s">
        <v>37</v>
      </c>
      <c r="J34" s="84"/>
      <c r="K34" s="81" t="s">
        <v>2</v>
      </c>
      <c r="L34" s="77">
        <v>4</v>
      </c>
      <c r="N34" s="83"/>
    </row>
    <row r="35" spans="2:14" x14ac:dyDescent="0.4">
      <c r="B35" s="76">
        <v>30</v>
      </c>
      <c r="C35" s="77" t="s">
        <v>66</v>
      </c>
      <c r="D35" s="78" t="str">
        <f t="shared" si="0"/>
        <v>ac</v>
      </c>
      <c r="E35" s="76" t="s">
        <v>16</v>
      </c>
      <c r="F35" s="84"/>
      <c r="G35" s="76" t="s">
        <v>17</v>
      </c>
      <c r="H35" s="84"/>
      <c r="I35" s="80" t="s">
        <v>37</v>
      </c>
      <c r="J35" s="84"/>
      <c r="K35" s="81" t="s">
        <v>2</v>
      </c>
      <c r="L35" s="77">
        <v>5</v>
      </c>
      <c r="N35" s="83"/>
    </row>
    <row r="36" spans="2:14" x14ac:dyDescent="0.4">
      <c r="B36" s="76">
        <v>31</v>
      </c>
      <c r="C36" s="77" t="s">
        <v>67</v>
      </c>
      <c r="D36" s="78" t="str">
        <f t="shared" si="0"/>
        <v>ad</v>
      </c>
      <c r="E36" s="76" t="s">
        <v>16</v>
      </c>
      <c r="F36" s="84"/>
      <c r="G36" s="76" t="s">
        <v>17</v>
      </c>
      <c r="H36" s="84"/>
      <c r="I36" s="80" t="s">
        <v>37</v>
      </c>
      <c r="J36" s="84"/>
      <c r="K36" s="81" t="s">
        <v>2</v>
      </c>
      <c r="L36" s="77">
        <v>6</v>
      </c>
      <c r="N36" s="83"/>
    </row>
    <row r="37" spans="2:14" x14ac:dyDescent="0.4">
      <c r="B37" s="76">
        <v>32</v>
      </c>
      <c r="C37" s="77" t="s">
        <v>68</v>
      </c>
      <c r="D37" s="78" t="str">
        <f t="shared" si="0"/>
        <v>ae</v>
      </c>
      <c r="E37" s="76" t="s">
        <v>16</v>
      </c>
      <c r="F37" s="84"/>
      <c r="G37" s="76" t="s">
        <v>17</v>
      </c>
      <c r="H37" s="84"/>
      <c r="I37" s="80" t="s">
        <v>37</v>
      </c>
      <c r="J37" s="84"/>
      <c r="K37" s="81" t="s">
        <v>2</v>
      </c>
      <c r="L37" s="77">
        <v>7</v>
      </c>
      <c r="N37" s="83"/>
    </row>
    <row r="38" spans="2:14" x14ac:dyDescent="0.4">
      <c r="B38" s="76">
        <v>33</v>
      </c>
      <c r="C38" s="77" t="s">
        <v>69</v>
      </c>
      <c r="D38" s="78" t="str">
        <f t="shared" si="0"/>
        <v>af</v>
      </c>
      <c r="E38" s="76" t="s">
        <v>16</v>
      </c>
      <c r="F38" s="84"/>
      <c r="G38" s="76" t="s">
        <v>17</v>
      </c>
      <c r="H38" s="84"/>
      <c r="I38" s="80" t="s">
        <v>37</v>
      </c>
      <c r="J38" s="84"/>
      <c r="K38" s="81" t="s">
        <v>2</v>
      </c>
      <c r="L38" s="77">
        <v>8</v>
      </c>
      <c r="N38" s="83"/>
    </row>
    <row r="39" spans="2:14" x14ac:dyDescent="0.4">
      <c r="B39" s="76">
        <v>34</v>
      </c>
      <c r="C39" s="85" t="s">
        <v>87</v>
      </c>
      <c r="D39" s="78"/>
      <c r="E39" s="76" t="s">
        <v>16</v>
      </c>
      <c r="F39" s="79">
        <v>0.29166666666666669</v>
      </c>
      <c r="G39" s="76" t="s">
        <v>17</v>
      </c>
      <c r="H39" s="79">
        <v>0.39583333333333331</v>
      </c>
      <c r="I39" s="80" t="s">
        <v>37</v>
      </c>
      <c r="J39" s="79">
        <v>0</v>
      </c>
      <c r="K39" s="81" t="s">
        <v>2</v>
      </c>
      <c r="L39" s="82">
        <f t="shared" ref="L39:L40" si="2">IF(OR(F39="",H39=""),"",(H39+IF(F39&gt;H39,1,0)-F39-J39)*24)</f>
        <v>2.4999999999999991</v>
      </c>
      <c r="N39" s="83"/>
    </row>
    <row r="40" spans="2:14" x14ac:dyDescent="0.4">
      <c r="B40" s="76"/>
      <c r="C40" s="86" t="s">
        <v>36</v>
      </c>
      <c r="D40" s="78"/>
      <c r="E40" s="76" t="s">
        <v>16</v>
      </c>
      <c r="F40" s="79">
        <v>0.6875</v>
      </c>
      <c r="G40" s="76" t="s">
        <v>17</v>
      </c>
      <c r="H40" s="79">
        <v>0.83333333333333337</v>
      </c>
      <c r="I40" s="80" t="s">
        <v>37</v>
      </c>
      <c r="J40" s="79">
        <v>0</v>
      </c>
      <c r="K40" s="81" t="s">
        <v>2</v>
      </c>
      <c r="L40" s="82">
        <f t="shared" si="2"/>
        <v>3.5000000000000009</v>
      </c>
      <c r="N40" s="83"/>
    </row>
    <row r="41" spans="2:14" x14ac:dyDescent="0.4">
      <c r="B41" s="76"/>
      <c r="C41" s="87" t="s">
        <v>36</v>
      </c>
      <c r="D41" s="78" t="str">
        <f>C39</f>
        <v>ag</v>
      </c>
      <c r="E41" s="76" t="s">
        <v>16</v>
      </c>
      <c r="F41" s="79" t="s">
        <v>36</v>
      </c>
      <c r="G41" s="76" t="s">
        <v>17</v>
      </c>
      <c r="H41" s="79" t="s">
        <v>36</v>
      </c>
      <c r="I41" s="80" t="s">
        <v>37</v>
      </c>
      <c r="J41" s="79" t="s">
        <v>36</v>
      </c>
      <c r="K41" s="81" t="s">
        <v>2</v>
      </c>
      <c r="L41" s="82">
        <f>IF(OR(L39="",L40=""),"",L39+L40)</f>
        <v>6</v>
      </c>
      <c r="N41" s="83" t="s">
        <v>154</v>
      </c>
    </row>
    <row r="42" spans="2:14" x14ac:dyDescent="0.4">
      <c r="B42" s="76"/>
      <c r="C42" s="85" t="s">
        <v>155</v>
      </c>
      <c r="D42" s="78"/>
      <c r="E42" s="76" t="s">
        <v>16</v>
      </c>
      <c r="F42" s="79"/>
      <c r="G42" s="76" t="s">
        <v>17</v>
      </c>
      <c r="H42" s="79"/>
      <c r="I42" s="80" t="s">
        <v>37</v>
      </c>
      <c r="J42" s="79">
        <v>0</v>
      </c>
      <c r="K42" s="81" t="s">
        <v>2</v>
      </c>
      <c r="L42" s="82" t="str">
        <f t="shared" ref="L42:L43" si="3">IF(OR(F42="",H42=""),"",(H42+IF(F42&gt;H42,1,0)-F42-J42)*24)</f>
        <v/>
      </c>
      <c r="N42" s="83"/>
    </row>
    <row r="43" spans="2:14" x14ac:dyDescent="0.4">
      <c r="B43" s="76">
        <v>35</v>
      </c>
      <c r="C43" s="86" t="s">
        <v>36</v>
      </c>
      <c r="D43" s="78"/>
      <c r="E43" s="76" t="s">
        <v>16</v>
      </c>
      <c r="F43" s="79"/>
      <c r="G43" s="76" t="s">
        <v>17</v>
      </c>
      <c r="H43" s="79"/>
      <c r="I43" s="80" t="s">
        <v>37</v>
      </c>
      <c r="J43" s="79">
        <v>0</v>
      </c>
      <c r="K43" s="81" t="s">
        <v>2</v>
      </c>
      <c r="L43" s="82" t="str">
        <f t="shared" si="3"/>
        <v/>
      </c>
      <c r="N43" s="83"/>
    </row>
    <row r="44" spans="2:14" x14ac:dyDescent="0.4">
      <c r="B44" s="76"/>
      <c r="C44" s="87" t="s">
        <v>36</v>
      </c>
      <c r="D44" s="78" t="str">
        <f>C42</f>
        <v>ah</v>
      </c>
      <c r="E44" s="76" t="s">
        <v>16</v>
      </c>
      <c r="F44" s="79" t="s">
        <v>36</v>
      </c>
      <c r="G44" s="76" t="s">
        <v>17</v>
      </c>
      <c r="H44" s="79" t="s">
        <v>36</v>
      </c>
      <c r="I44" s="80" t="s">
        <v>37</v>
      </c>
      <c r="J44" s="79" t="s">
        <v>36</v>
      </c>
      <c r="K44" s="81" t="s">
        <v>2</v>
      </c>
      <c r="L44" s="82" t="str">
        <f>IF(OR(L42="",L43=""),"",L42+L43)</f>
        <v/>
      </c>
      <c r="N44" s="83" t="s">
        <v>156</v>
      </c>
    </row>
    <row r="45" spans="2:14" x14ac:dyDescent="0.4">
      <c r="B45" s="76"/>
      <c r="C45" s="85" t="s">
        <v>157</v>
      </c>
      <c r="D45" s="78"/>
      <c r="E45" s="76" t="s">
        <v>16</v>
      </c>
      <c r="F45" s="79"/>
      <c r="G45" s="76" t="s">
        <v>17</v>
      </c>
      <c r="H45" s="79"/>
      <c r="I45" s="80" t="s">
        <v>37</v>
      </c>
      <c r="J45" s="79">
        <v>0</v>
      </c>
      <c r="K45" s="81" t="s">
        <v>2</v>
      </c>
      <c r="L45" s="82" t="str">
        <f t="shared" ref="L45:L46" si="4">IF(OR(F45="",H45=""),"",(H45+IF(F45&gt;H45,1,0)-F45-J45)*24)</f>
        <v/>
      </c>
      <c r="N45" s="83"/>
    </row>
    <row r="46" spans="2:14" x14ac:dyDescent="0.4">
      <c r="B46" s="76">
        <v>36</v>
      </c>
      <c r="C46" s="86" t="s">
        <v>36</v>
      </c>
      <c r="D46" s="78"/>
      <c r="E46" s="76" t="s">
        <v>16</v>
      </c>
      <c r="F46" s="79"/>
      <c r="G46" s="76" t="s">
        <v>17</v>
      </c>
      <c r="H46" s="79"/>
      <c r="I46" s="80" t="s">
        <v>37</v>
      </c>
      <c r="J46" s="79">
        <v>0</v>
      </c>
      <c r="K46" s="81" t="s">
        <v>2</v>
      </c>
      <c r="L46" s="82" t="str">
        <f t="shared" si="4"/>
        <v/>
      </c>
      <c r="N46" s="83"/>
    </row>
    <row r="47" spans="2:14" x14ac:dyDescent="0.4">
      <c r="B47" s="76"/>
      <c r="C47" s="87" t="s">
        <v>36</v>
      </c>
      <c r="D47" s="78" t="str">
        <f>C45</f>
        <v>ai</v>
      </c>
      <c r="E47" s="76" t="s">
        <v>16</v>
      </c>
      <c r="F47" s="79" t="s">
        <v>36</v>
      </c>
      <c r="G47" s="76" t="s">
        <v>17</v>
      </c>
      <c r="H47" s="79" t="s">
        <v>36</v>
      </c>
      <c r="I47" s="80" t="s">
        <v>37</v>
      </c>
      <c r="J47" s="79" t="s">
        <v>36</v>
      </c>
      <c r="K47" s="81" t="s">
        <v>2</v>
      </c>
      <c r="L47" s="82" t="str">
        <f>IF(OR(L45="",L46=""),"",L45+L46)</f>
        <v/>
      </c>
      <c r="N47" s="83" t="s">
        <v>156</v>
      </c>
    </row>
    <row r="49" spans="3:4" x14ac:dyDescent="0.4">
      <c r="C49" s="72" t="s">
        <v>158</v>
      </c>
      <c r="D49" s="72"/>
    </row>
    <row r="50" spans="3:4" x14ac:dyDescent="0.4">
      <c r="C50" s="72" t="s">
        <v>159</v>
      </c>
      <c r="D50" s="72"/>
    </row>
    <row r="51" spans="3:4" x14ac:dyDescent="0.4">
      <c r="C51" s="72" t="s">
        <v>160</v>
      </c>
      <c r="D51" s="72"/>
    </row>
    <row r="52" spans="3:4" x14ac:dyDescent="0.4">
      <c r="C52" s="72" t="s">
        <v>161</v>
      </c>
      <c r="D52" s="72"/>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zoomScale="80" zoomScaleNormal="80" workbookViewId="0"/>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3">
        <v>1</v>
      </c>
      <c r="C4" s="64" t="s">
        <v>197</v>
      </c>
      <c r="D4" s="21"/>
    </row>
    <row r="5" spans="2:4" x14ac:dyDescent="0.4">
      <c r="B5" s="63">
        <v>2</v>
      </c>
      <c r="C5" s="64" t="s">
        <v>198</v>
      </c>
      <c r="D5" s="21"/>
    </row>
    <row r="6" spans="2:4" x14ac:dyDescent="0.4">
      <c r="B6" s="63">
        <v>3</v>
      </c>
      <c r="C6" s="64" t="s">
        <v>105</v>
      </c>
      <c r="D6" s="21"/>
    </row>
    <row r="7" spans="2:4" x14ac:dyDescent="0.4">
      <c r="B7" s="63">
        <v>4</v>
      </c>
      <c r="C7" s="64" t="s">
        <v>105</v>
      </c>
      <c r="D7" s="21"/>
    </row>
    <row r="8" spans="2:4" x14ac:dyDescent="0.4">
      <c r="B8" s="63">
        <v>5</v>
      </c>
      <c r="C8" s="64" t="s">
        <v>105</v>
      </c>
      <c r="D8" s="21"/>
    </row>
    <row r="9" spans="2:4" x14ac:dyDescent="0.4">
      <c r="B9" s="63">
        <v>6</v>
      </c>
      <c r="C9" s="64" t="s">
        <v>105</v>
      </c>
    </row>
    <row r="10" spans="2:4" x14ac:dyDescent="0.4">
      <c r="B10" s="63">
        <v>7</v>
      </c>
      <c r="C10" s="64" t="s">
        <v>105</v>
      </c>
      <c r="D10" s="21"/>
    </row>
    <row r="11" spans="2:4" x14ac:dyDescent="0.4">
      <c r="B11" s="63">
        <v>8</v>
      </c>
      <c r="C11" s="64" t="s">
        <v>105</v>
      </c>
      <c r="D11" s="21"/>
    </row>
    <row r="12" spans="2:4" x14ac:dyDescent="0.4">
      <c r="B12" s="63">
        <v>9</v>
      </c>
      <c r="C12" s="64" t="s">
        <v>105</v>
      </c>
      <c r="D12" s="21"/>
    </row>
    <row r="13" spans="2:4" x14ac:dyDescent="0.4">
      <c r="B13" s="63">
        <v>10</v>
      </c>
      <c r="C13" s="64" t="s">
        <v>105</v>
      </c>
      <c r="D13" s="21"/>
    </row>
    <row r="14" spans="2:4" x14ac:dyDescent="0.4">
      <c r="B14" s="68">
        <v>11</v>
      </c>
      <c r="C14" s="64" t="s">
        <v>105</v>
      </c>
      <c r="D14" s="21"/>
    </row>
    <row r="15" spans="2:4" x14ac:dyDescent="0.4">
      <c r="B15" s="68">
        <v>12</v>
      </c>
      <c r="C15" s="64" t="s">
        <v>171</v>
      </c>
      <c r="D15" s="21"/>
    </row>
    <row r="16" spans="2:4" x14ac:dyDescent="0.4">
      <c r="B16" s="68">
        <v>13</v>
      </c>
      <c r="C16" s="64" t="s">
        <v>171</v>
      </c>
      <c r="D16" s="21"/>
    </row>
    <row r="17" spans="2:17" x14ac:dyDescent="0.4">
      <c r="B17" s="68">
        <v>14</v>
      </c>
      <c r="C17" s="64" t="s">
        <v>171</v>
      </c>
      <c r="D17" s="21"/>
    </row>
    <row r="19" spans="2:17" x14ac:dyDescent="0.4">
      <c r="B19" s="21" t="s">
        <v>86</v>
      </c>
    </row>
    <row r="20" spans="2:17" ht="19.5" thickBot="1" x14ac:dyDescent="0.45"/>
    <row r="21" spans="2:17" ht="20.25" thickBot="1" x14ac:dyDescent="0.45">
      <c r="B21" s="23" t="s">
        <v>72</v>
      </c>
      <c r="C21" s="188" t="s">
        <v>70</v>
      </c>
      <c r="D21" s="24" t="s">
        <v>101</v>
      </c>
      <c r="E21" s="24" t="s">
        <v>182</v>
      </c>
      <c r="F21" s="24" t="s">
        <v>104</v>
      </c>
      <c r="G21" s="24" t="s">
        <v>102</v>
      </c>
      <c r="H21" s="54" t="s">
        <v>103</v>
      </c>
      <c r="I21" s="54" t="s">
        <v>108</v>
      </c>
      <c r="J21" s="54" t="s">
        <v>109</v>
      </c>
      <c r="K21" s="54" t="s">
        <v>110</v>
      </c>
      <c r="L21" s="184" t="s">
        <v>71</v>
      </c>
      <c r="M21" s="189" t="s">
        <v>199</v>
      </c>
      <c r="N21" s="189" t="s">
        <v>183</v>
      </c>
      <c r="O21" s="189" t="s">
        <v>184</v>
      </c>
      <c r="P21" s="189" t="s">
        <v>185</v>
      </c>
      <c r="Q21" s="193" t="s">
        <v>105</v>
      </c>
    </row>
    <row r="22" spans="2:17" ht="19.5" x14ac:dyDescent="0.4">
      <c r="B22" s="334" t="s">
        <v>73</v>
      </c>
      <c r="C22" s="185" t="s">
        <v>101</v>
      </c>
      <c r="D22" s="186" t="s">
        <v>101</v>
      </c>
      <c r="E22" s="186" t="s">
        <v>182</v>
      </c>
      <c r="F22" s="186" t="s">
        <v>104</v>
      </c>
      <c r="G22" s="186" t="s">
        <v>106</v>
      </c>
      <c r="H22" s="187" t="s">
        <v>19</v>
      </c>
      <c r="I22" s="187" t="s">
        <v>108</v>
      </c>
      <c r="J22" s="187" t="s">
        <v>109</v>
      </c>
      <c r="K22" s="190" t="s">
        <v>110</v>
      </c>
      <c r="L22" s="191" t="s">
        <v>71</v>
      </c>
      <c r="M22" s="192" t="s">
        <v>199</v>
      </c>
      <c r="N22" s="26" t="s">
        <v>105</v>
      </c>
      <c r="O22" s="26" t="s">
        <v>105</v>
      </c>
      <c r="P22" s="26" t="s">
        <v>105</v>
      </c>
      <c r="Q22" s="194" t="s">
        <v>105</v>
      </c>
    </row>
    <row r="23" spans="2:17" ht="19.5" x14ac:dyDescent="0.4">
      <c r="B23" s="33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194" t="s">
        <v>105</v>
      </c>
    </row>
    <row r="24" spans="2:17" ht="19.5" x14ac:dyDescent="0.4">
      <c r="B24" s="335"/>
      <c r="C24" s="25" t="s">
        <v>105</v>
      </c>
      <c r="D24" s="26" t="s">
        <v>171</v>
      </c>
      <c r="E24" s="26" t="s">
        <v>171</v>
      </c>
      <c r="F24" s="26" t="s">
        <v>171</v>
      </c>
      <c r="G24" s="26" t="s">
        <v>171</v>
      </c>
      <c r="H24" s="26" t="s">
        <v>171</v>
      </c>
      <c r="I24" s="26" t="s">
        <v>105</v>
      </c>
      <c r="J24" s="26" t="s">
        <v>105</v>
      </c>
      <c r="K24" s="26" t="s">
        <v>105</v>
      </c>
      <c r="L24" s="26" t="s">
        <v>105</v>
      </c>
      <c r="M24" s="26" t="s">
        <v>105</v>
      </c>
      <c r="N24" s="26" t="s">
        <v>105</v>
      </c>
      <c r="O24" s="26" t="s">
        <v>105</v>
      </c>
      <c r="P24" s="26" t="s">
        <v>105</v>
      </c>
      <c r="Q24" s="194" t="s">
        <v>105</v>
      </c>
    </row>
    <row r="25" spans="2:17" ht="19.5" x14ac:dyDescent="0.4">
      <c r="B25" s="335"/>
      <c r="C25" s="25" t="s">
        <v>105</v>
      </c>
      <c r="D25" s="26" t="s">
        <v>171</v>
      </c>
      <c r="E25" s="26" t="s">
        <v>171</v>
      </c>
      <c r="F25" s="26" t="s">
        <v>171</v>
      </c>
      <c r="G25" s="26" t="s">
        <v>171</v>
      </c>
      <c r="H25" s="26" t="s">
        <v>171</v>
      </c>
      <c r="I25" s="26" t="s">
        <v>105</v>
      </c>
      <c r="J25" s="26" t="s">
        <v>105</v>
      </c>
      <c r="K25" s="26" t="s">
        <v>105</v>
      </c>
      <c r="L25" s="26" t="s">
        <v>105</v>
      </c>
      <c r="M25" s="26" t="s">
        <v>105</v>
      </c>
      <c r="N25" s="26" t="s">
        <v>105</v>
      </c>
      <c r="O25" s="26" t="s">
        <v>105</v>
      </c>
      <c r="P25" s="26" t="s">
        <v>105</v>
      </c>
      <c r="Q25" s="194" t="s">
        <v>105</v>
      </c>
    </row>
    <row r="26" spans="2:17" ht="19.5" x14ac:dyDescent="0.4">
      <c r="B26" s="335"/>
      <c r="C26" s="167" t="s">
        <v>105</v>
      </c>
      <c r="D26" s="26" t="s">
        <v>171</v>
      </c>
      <c r="E26" s="26" t="s">
        <v>171</v>
      </c>
      <c r="F26" s="26" t="s">
        <v>171</v>
      </c>
      <c r="G26" s="26" t="s">
        <v>171</v>
      </c>
      <c r="H26" s="26" t="s">
        <v>171</v>
      </c>
      <c r="I26" s="26" t="s">
        <v>105</v>
      </c>
      <c r="J26" s="26" t="s">
        <v>105</v>
      </c>
      <c r="K26" s="26" t="s">
        <v>105</v>
      </c>
      <c r="L26" s="26" t="s">
        <v>105</v>
      </c>
      <c r="M26" s="26" t="s">
        <v>105</v>
      </c>
      <c r="N26" s="26" t="s">
        <v>105</v>
      </c>
      <c r="O26" s="26" t="s">
        <v>105</v>
      </c>
      <c r="P26" s="26" t="s">
        <v>105</v>
      </c>
      <c r="Q26" s="194" t="s">
        <v>105</v>
      </c>
    </row>
    <row r="27" spans="2:17" ht="19.5" x14ac:dyDescent="0.4">
      <c r="B27" s="335"/>
      <c r="C27" s="167" t="s">
        <v>105</v>
      </c>
      <c r="D27" s="26" t="s">
        <v>171</v>
      </c>
      <c r="E27" s="26" t="s">
        <v>171</v>
      </c>
      <c r="F27" s="26" t="s">
        <v>171</v>
      </c>
      <c r="G27" s="26" t="s">
        <v>171</v>
      </c>
      <c r="H27" s="26" t="s">
        <v>171</v>
      </c>
      <c r="I27" s="26" t="s">
        <v>105</v>
      </c>
      <c r="J27" s="26" t="s">
        <v>105</v>
      </c>
      <c r="K27" s="26" t="s">
        <v>105</v>
      </c>
      <c r="L27" s="26" t="s">
        <v>105</v>
      </c>
      <c r="M27" s="26" t="s">
        <v>105</v>
      </c>
      <c r="N27" s="26" t="s">
        <v>105</v>
      </c>
      <c r="O27" s="26" t="s">
        <v>105</v>
      </c>
      <c r="P27" s="26" t="s">
        <v>105</v>
      </c>
      <c r="Q27" s="194" t="s">
        <v>105</v>
      </c>
    </row>
    <row r="28" spans="2:17" ht="19.5" x14ac:dyDescent="0.4">
      <c r="B28" s="335"/>
      <c r="C28" s="167" t="s">
        <v>105</v>
      </c>
      <c r="D28" s="26" t="s">
        <v>171</v>
      </c>
      <c r="E28" s="26" t="s">
        <v>171</v>
      </c>
      <c r="F28" s="26" t="s">
        <v>171</v>
      </c>
      <c r="G28" s="26" t="s">
        <v>171</v>
      </c>
      <c r="H28" s="26" t="s">
        <v>171</v>
      </c>
      <c r="I28" s="26" t="s">
        <v>105</v>
      </c>
      <c r="J28" s="26" t="s">
        <v>105</v>
      </c>
      <c r="K28" s="26" t="s">
        <v>105</v>
      </c>
      <c r="L28" s="26" t="s">
        <v>105</v>
      </c>
      <c r="M28" s="26" t="s">
        <v>105</v>
      </c>
      <c r="N28" s="26" t="s">
        <v>105</v>
      </c>
      <c r="O28" s="26" t="s">
        <v>105</v>
      </c>
      <c r="P28" s="26" t="s">
        <v>105</v>
      </c>
      <c r="Q28" s="194" t="s">
        <v>105</v>
      </c>
    </row>
    <row r="29" spans="2:17" ht="19.5" x14ac:dyDescent="0.4">
      <c r="B29" s="335"/>
      <c r="C29" s="167" t="s">
        <v>105</v>
      </c>
      <c r="D29" s="26" t="s">
        <v>171</v>
      </c>
      <c r="E29" s="26" t="s">
        <v>171</v>
      </c>
      <c r="F29" s="26" t="s">
        <v>171</v>
      </c>
      <c r="G29" s="26" t="s">
        <v>171</v>
      </c>
      <c r="H29" s="26" t="s">
        <v>171</v>
      </c>
      <c r="I29" s="26" t="s">
        <v>105</v>
      </c>
      <c r="J29" s="26" t="s">
        <v>105</v>
      </c>
      <c r="K29" s="26" t="s">
        <v>105</v>
      </c>
      <c r="L29" s="26" t="s">
        <v>105</v>
      </c>
      <c r="M29" s="26" t="s">
        <v>105</v>
      </c>
      <c r="N29" s="26" t="s">
        <v>105</v>
      </c>
      <c r="O29" s="26" t="s">
        <v>105</v>
      </c>
      <c r="P29" s="26" t="s">
        <v>105</v>
      </c>
      <c r="Q29" s="194" t="s">
        <v>105</v>
      </c>
    </row>
    <row r="30" spans="2:17" ht="19.5" x14ac:dyDescent="0.4">
      <c r="B30" s="335"/>
      <c r="C30" s="167" t="s">
        <v>105</v>
      </c>
      <c r="D30" s="26" t="s">
        <v>171</v>
      </c>
      <c r="E30" s="26" t="s">
        <v>171</v>
      </c>
      <c r="F30" s="26" t="s">
        <v>171</v>
      </c>
      <c r="G30" s="26" t="s">
        <v>171</v>
      </c>
      <c r="H30" s="26" t="s">
        <v>171</v>
      </c>
      <c r="I30" s="26" t="s">
        <v>105</v>
      </c>
      <c r="J30" s="26" t="s">
        <v>105</v>
      </c>
      <c r="K30" s="26" t="s">
        <v>105</v>
      </c>
      <c r="L30" s="26" t="s">
        <v>105</v>
      </c>
      <c r="M30" s="26" t="s">
        <v>105</v>
      </c>
      <c r="N30" s="26" t="s">
        <v>105</v>
      </c>
      <c r="O30" s="26" t="s">
        <v>105</v>
      </c>
      <c r="P30" s="26" t="s">
        <v>105</v>
      </c>
      <c r="Q30" s="194" t="s">
        <v>105</v>
      </c>
    </row>
    <row r="31" spans="2:17" ht="20.25" thickBot="1" x14ac:dyDescent="0.45">
      <c r="B31" s="336"/>
      <c r="C31" s="168" t="s">
        <v>105</v>
      </c>
      <c r="D31" s="169" t="s">
        <v>171</v>
      </c>
      <c r="E31" s="169" t="s">
        <v>171</v>
      </c>
      <c r="F31" s="169" t="s">
        <v>171</v>
      </c>
      <c r="G31" s="169" t="s">
        <v>171</v>
      </c>
      <c r="H31" s="169" t="s">
        <v>171</v>
      </c>
      <c r="I31" s="169" t="s">
        <v>171</v>
      </c>
      <c r="J31" s="169" t="s">
        <v>171</v>
      </c>
      <c r="K31" s="169" t="s">
        <v>105</v>
      </c>
      <c r="L31" s="169" t="s">
        <v>105</v>
      </c>
      <c r="M31" s="169" t="s">
        <v>105</v>
      </c>
      <c r="N31" s="169" t="s">
        <v>105</v>
      </c>
      <c r="O31" s="169" t="s">
        <v>105</v>
      </c>
      <c r="P31" s="169" t="s">
        <v>105</v>
      </c>
      <c r="Q31" s="195" t="s">
        <v>105</v>
      </c>
    </row>
    <row r="36" spans="3:3" x14ac:dyDescent="0.4">
      <c r="C36" s="20" t="s">
        <v>148</v>
      </c>
    </row>
    <row r="37" spans="3:3" x14ac:dyDescent="0.4">
      <c r="C37" s="20" t="s">
        <v>74</v>
      </c>
    </row>
    <row r="38" spans="3:3" x14ac:dyDescent="0.4">
      <c r="C38" s="20" t="s">
        <v>149</v>
      </c>
    </row>
    <row r="39" spans="3:3" x14ac:dyDescent="0.4">
      <c r="C39" s="20" t="s">
        <v>75</v>
      </c>
    </row>
    <row r="40" spans="3:3" x14ac:dyDescent="0.4">
      <c r="C40" s="20" t="s">
        <v>111</v>
      </c>
    </row>
    <row r="41" spans="3:3" x14ac:dyDescent="0.4">
      <c r="C41" s="20" t="s">
        <v>186</v>
      </c>
    </row>
    <row r="42" spans="3:3" x14ac:dyDescent="0.4">
      <c r="C42" s="20" t="s">
        <v>200</v>
      </c>
    </row>
    <row r="43" spans="3:3" x14ac:dyDescent="0.4">
      <c r="C43" s="20" t="s">
        <v>201</v>
      </c>
    </row>
    <row r="44" spans="3:3" x14ac:dyDescent="0.4">
      <c r="C44" s="20" t="s">
        <v>202</v>
      </c>
    </row>
    <row r="45" spans="3:3" x14ac:dyDescent="0.4">
      <c r="C45" s="20" t="s">
        <v>187</v>
      </c>
    </row>
    <row r="46" spans="3:3" x14ac:dyDescent="0.4">
      <c r="C46" s="20" t="s">
        <v>188</v>
      </c>
    </row>
    <row r="47" spans="3:3" x14ac:dyDescent="0.4">
      <c r="C47" s="20" t="s">
        <v>189</v>
      </c>
    </row>
    <row r="48" spans="3:3" x14ac:dyDescent="0.4">
      <c r="C48" s="20" t="s">
        <v>203</v>
      </c>
    </row>
    <row r="49" spans="3:3" x14ac:dyDescent="0.4">
      <c r="C49" s="20" t="s">
        <v>204</v>
      </c>
    </row>
    <row r="50" spans="3:3" x14ac:dyDescent="0.4">
      <c r="C50" s="20" t="s">
        <v>190</v>
      </c>
    </row>
    <row r="51" spans="3:3" x14ac:dyDescent="0.4">
      <c r="C51" s="20" t="s">
        <v>191</v>
      </c>
    </row>
    <row r="52" spans="3:3" x14ac:dyDescent="0.4">
      <c r="C52" s="20" t="s">
        <v>192</v>
      </c>
    </row>
    <row r="54" spans="3:3" x14ac:dyDescent="0.4">
      <c r="C54" s="20" t="s">
        <v>76</v>
      </c>
    </row>
    <row r="55" spans="3:3" x14ac:dyDescent="0.4">
      <c r="C55" s="20" t="s">
        <v>77</v>
      </c>
    </row>
    <row r="57" spans="3:3" x14ac:dyDescent="0.4">
      <c r="C57" s="20" t="s">
        <v>150</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27</vt:i4>
      </vt:variant>
    </vt:vector>
  </HeadingPairs>
  <TitlesOfParts>
    <vt:vector size="33" baseType="lpstr">
      <vt:lpstr>勤務表（従来型）</vt:lpstr>
      <vt:lpstr>シフト記号表</vt:lpstr>
      <vt:lpstr>記入方法（従来型）</vt:lpstr>
      <vt:lpstr>【記載例】勤務表（従来型）</vt:lpstr>
      <vt:lpstr>【記載例】シフト記号表</vt:lpstr>
      <vt:lpstr>プルダウン・リスト</vt:lpstr>
      <vt:lpstr>シフト記号表!【記載例】シフト記号</vt:lpstr>
      <vt:lpstr>【記載例】シフト記号</vt:lpstr>
      <vt:lpstr>シフト記号表!【記載例】シフト記号表</vt:lpstr>
      <vt:lpstr>【記載例】シフト記号表</vt:lpstr>
      <vt:lpstr>【記載例】シフト記号表!Print_Area</vt:lpstr>
      <vt:lpstr>'【記載例】勤務表（従来型）'!Print_Area</vt:lpstr>
      <vt:lpstr>シフト記号表!Print_Area</vt:lpstr>
      <vt:lpstr>'記入方法（従来型）'!Print_Area</vt:lpstr>
      <vt:lpstr>'勤務表（従来型）'!Print_Area</vt:lpstr>
      <vt:lpstr>'【記載例】勤務表（従来型）'!Print_Titles</vt:lpstr>
      <vt:lpstr>'勤務表（従来型）'!Print_Titles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takasaki</cp:lastModifiedBy>
  <cp:lastPrinted>2021-03-24T10:20:45Z</cp:lastPrinted>
  <dcterms:created xsi:type="dcterms:W3CDTF">2020-01-28T01:12:50Z</dcterms:created>
  <dcterms:modified xsi:type="dcterms:W3CDTF">2024-09-30T00:38:35Z</dcterms:modified>
</cp:coreProperties>
</file>