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4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19425" windowHeight="10425" tabRatio="700"/>
  </bookViews>
  <sheets>
    <sheet name="入力" sheetId="22" r:id="rId1"/>
    <sheet name="印刷用(表)" sheetId="19" r:id="rId2"/>
    <sheet name="印刷用(裏)" sheetId="20" r:id="rId3"/>
    <sheet name="ブランク(表)" sheetId="12" r:id="rId4"/>
    <sheet name="ブランク(裏)" sheetId="17" r:id="rId5"/>
    <sheet name="リスト" sheetId="18" r:id="rId6"/>
  </sheets>
  <externalReferences>
    <externalReference r:id="rId7"/>
  </externalReferences>
  <definedNames>
    <definedName name="_xlnm._FilterDatabase" localSheetId="3" hidden="1">'ブランク(表)'!$B$2:$BJ$34</definedName>
    <definedName name="_xlnm._FilterDatabase" localSheetId="1" hidden="1">'印刷用(表)'!$B$2:$BJ$34</definedName>
    <definedName name="_xlnm.Print_Area" localSheetId="3">'ブランク(表)'!$A$2:$BJ$45</definedName>
    <definedName name="_xlnm.Print_Area" localSheetId="4">'ブランク(裏)'!$A$1:$BP$59</definedName>
    <definedName name="_xlnm.Print_Area" localSheetId="1">'印刷用(表)'!$A$2:$BJ$45</definedName>
    <definedName name="_xlnm.Print_Area" localSheetId="2">'印刷用(裏)'!$A$1:$BP$59</definedName>
    <definedName name="_xlnm.Print_Area" localSheetId="0">入力!$A$1:$BA$84</definedName>
    <definedName name="その他">'印刷用(表)'!$BP$18</definedName>
    <definedName name="安中市">リスト!$W$2:$W$5</definedName>
    <definedName name="改造">'印刷用(表)'!$BP$17</definedName>
    <definedName name="吉井地域">リスト!$U$2:$U$33</definedName>
    <definedName name="旧市">リスト!$P$2:$P$176</definedName>
    <definedName name="群馬地域">リスト!$R$2:$R$19</definedName>
    <definedName name="吾妻郡">リスト!$Y$2:$Y$4</definedName>
    <definedName name="埼玉県">リスト!$AA$2</definedName>
    <definedName name="新設">'印刷用(表)'!$BP$16</definedName>
    <definedName name="新町地域">リスト!$S$2</definedName>
    <definedName name="榛名地域">リスト!$T$2:$T$17</definedName>
    <definedName name="図形">INDIRECT('印刷用(表)'!$BO$16)</definedName>
    <definedName name="図形1">INDIRECT('印刷用(表)'!$BO$17)</definedName>
    <definedName name="図形2">INDIRECT('印刷用(表)'!$BO$18)</definedName>
    <definedName name="前橋市">リスト!$X$2:$X$5</definedName>
    <definedName name="倉渕地域">リスト!$V$2:$V$6</definedName>
    <definedName name="藤岡市">リスト!$Z$2</definedName>
    <definedName name="非その他">'印刷用(表)'!$BQ$18</definedName>
    <definedName name="非改造">'印刷用(表)'!$BQ$17</definedName>
    <definedName name="非新設">'印刷用(表)'!$BQ$16</definedName>
    <definedName name="箕郷地域">リスト!$Q$2:$Q$15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8" l="1"/>
  <c r="P3" i="18"/>
  <c r="P2" i="18"/>
  <c r="G2" i="18"/>
  <c r="AW16" i="19" l="1"/>
  <c r="B21" i="19" l="1"/>
  <c r="BM48" i="20"/>
  <c r="BM49" i="20"/>
  <c r="BM50" i="20"/>
  <c r="BM47" i="20"/>
  <c r="BM46" i="20"/>
  <c r="BM45" i="20"/>
  <c r="AV48" i="20"/>
  <c r="AV49" i="20"/>
  <c r="AV50" i="20"/>
  <c r="AV51" i="20"/>
  <c r="AV52" i="20"/>
  <c r="AV53" i="20"/>
  <c r="AV54" i="20"/>
  <c r="AV55" i="20"/>
  <c r="AV56" i="20"/>
  <c r="AV57" i="20"/>
  <c r="AV58" i="20"/>
  <c r="AV59" i="20"/>
  <c r="AV47" i="20"/>
  <c r="AV46" i="20"/>
  <c r="AV45" i="20"/>
  <c r="BG48" i="20"/>
  <c r="BG49" i="20"/>
  <c r="BG50" i="20"/>
  <c r="BG47" i="20"/>
  <c r="BG46" i="20"/>
  <c r="BG45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47" i="20"/>
  <c r="AP46" i="20"/>
  <c r="AP45" i="20"/>
  <c r="AZ48" i="20"/>
  <c r="AZ49" i="20"/>
  <c r="AZ50" i="20"/>
  <c r="AZ47" i="20"/>
  <c r="AZ46" i="20"/>
  <c r="AZ45" i="20"/>
  <c r="BF8" i="19"/>
  <c r="AZ8" i="19"/>
  <c r="AT8" i="19"/>
  <c r="AQ8" i="19"/>
  <c r="AI58" i="20" l="1"/>
  <c r="AI59" i="20"/>
  <c r="AI48" i="20"/>
  <c r="AI49" i="20"/>
  <c r="AI50" i="20"/>
  <c r="AI51" i="20"/>
  <c r="AI52" i="20"/>
  <c r="AI53" i="20"/>
  <c r="AI54" i="20"/>
  <c r="AI55" i="20"/>
  <c r="AI56" i="20"/>
  <c r="AI57" i="20"/>
  <c r="AI47" i="20"/>
  <c r="AI46" i="20"/>
  <c r="AI45" i="20"/>
  <c r="AE48" i="20"/>
  <c r="AE49" i="20"/>
  <c r="AE50" i="20"/>
  <c r="AE51" i="20"/>
  <c r="AE47" i="20"/>
  <c r="AE46" i="20"/>
  <c r="AE45" i="20"/>
  <c r="Y48" i="20"/>
  <c r="Y49" i="20"/>
  <c r="Y50" i="20"/>
  <c r="Y51" i="20"/>
  <c r="Y47" i="20"/>
  <c r="Y46" i="20"/>
  <c r="Y45" i="20"/>
  <c r="R48" i="20"/>
  <c r="R49" i="20"/>
  <c r="R50" i="20"/>
  <c r="R51" i="20"/>
  <c r="R47" i="20"/>
  <c r="R46" i="20"/>
  <c r="R45" i="20"/>
  <c r="N58" i="20"/>
  <c r="N48" i="20"/>
  <c r="N49" i="20"/>
  <c r="N50" i="20"/>
  <c r="N51" i="20"/>
  <c r="N52" i="20"/>
  <c r="N53" i="20"/>
  <c r="N54" i="20"/>
  <c r="N55" i="20"/>
  <c r="N56" i="20"/>
  <c r="N57" i="20"/>
  <c r="N47" i="20"/>
  <c r="N46" i="20"/>
  <c r="N45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46" i="20"/>
  <c r="H45" i="20"/>
  <c r="A53" i="20"/>
  <c r="A54" i="20"/>
  <c r="A55" i="20"/>
  <c r="A56" i="20"/>
  <c r="A57" i="20"/>
  <c r="A58" i="20"/>
  <c r="A48" i="20"/>
  <c r="A49" i="20"/>
  <c r="A50" i="20"/>
  <c r="A51" i="20"/>
  <c r="A52" i="20"/>
  <c r="A47" i="20"/>
  <c r="A46" i="20"/>
  <c r="A45" i="20"/>
  <c r="N16" i="19"/>
  <c r="AJ16" i="19"/>
  <c r="AD16" i="19"/>
  <c r="AG33" i="19"/>
  <c r="AQ34" i="19"/>
  <c r="AQ32" i="19"/>
  <c r="BE31" i="19"/>
  <c r="AY31" i="19"/>
  <c r="AT31" i="19"/>
  <c r="L34" i="19"/>
  <c r="L32" i="19"/>
  <c r="Z31" i="19"/>
  <c r="T31" i="19"/>
  <c r="O31" i="19"/>
  <c r="AQ30" i="19"/>
  <c r="AQ29" i="19"/>
  <c r="BE28" i="19"/>
  <c r="AY28" i="19"/>
  <c r="AT28" i="19"/>
  <c r="L30" i="19"/>
  <c r="L29" i="19"/>
  <c r="Z28" i="19"/>
  <c r="T28" i="19"/>
  <c r="O28" i="19"/>
  <c r="H26" i="19"/>
  <c r="H25" i="19"/>
  <c r="H24" i="19"/>
  <c r="H23" i="19"/>
  <c r="AG18" i="22" l="1"/>
  <c r="AV18" i="22"/>
  <c r="AG19" i="22"/>
  <c r="AQ19" i="22"/>
  <c r="AV19" i="22"/>
  <c r="J19" i="22" l="1"/>
  <c r="J18" i="22"/>
  <c r="AE17" i="22"/>
  <c r="AT17" i="22"/>
  <c r="AQ17" i="22"/>
  <c r="H15" i="19" l="1"/>
  <c r="AV12" i="19"/>
  <c r="AL12" i="19"/>
  <c r="AC12" i="19"/>
  <c r="AB11" i="19"/>
  <c r="AB10" i="19"/>
  <c r="AB9" i="19"/>
  <c r="C7" i="18" l="1"/>
  <c r="AK22" i="19"/>
  <c r="BC21" i="19"/>
  <c r="AT21" i="19"/>
  <c r="AK21" i="19"/>
  <c r="BC20" i="19"/>
  <c r="AT20" i="19"/>
  <c r="AK20" i="19"/>
  <c r="BC19" i="19"/>
  <c r="AT19" i="19"/>
  <c r="AK19" i="19"/>
  <c r="N21" i="19"/>
  <c r="N19" i="19"/>
  <c r="N17" i="19"/>
  <c r="N18" i="19"/>
  <c r="D7" i="18" l="1"/>
  <c r="BO15" i="19" l="1"/>
  <c r="BO18" i="19" s="1"/>
  <c r="BO16" i="19" l="1"/>
  <c r="BO17" i="19"/>
  <c r="G21" i="19" l="1"/>
  <c r="A21" i="19"/>
  <c r="M262" i="18"/>
  <c r="L262" i="18"/>
  <c r="K262" i="18"/>
  <c r="J262" i="18"/>
  <c r="I262" i="18"/>
  <c r="H262" i="18"/>
  <c r="M261" i="18"/>
  <c r="L261" i="18"/>
  <c r="K261" i="18"/>
  <c r="J261" i="18"/>
  <c r="I261" i="18"/>
  <c r="H261" i="18"/>
  <c r="M260" i="18"/>
  <c r="L260" i="18"/>
  <c r="K260" i="18"/>
  <c r="J260" i="18"/>
  <c r="I260" i="18"/>
  <c r="H260" i="18"/>
  <c r="M259" i="18"/>
  <c r="L259" i="18"/>
  <c r="K259" i="18"/>
  <c r="J259" i="18"/>
  <c r="I259" i="18"/>
  <c r="H259" i="18"/>
  <c r="M258" i="18"/>
  <c r="L258" i="18"/>
  <c r="K258" i="18"/>
  <c r="J258" i="18"/>
  <c r="I258" i="18"/>
  <c r="H258" i="18"/>
  <c r="M257" i="18"/>
  <c r="L257" i="18"/>
  <c r="K257" i="18"/>
  <c r="J257" i="18"/>
  <c r="I257" i="18"/>
  <c r="H257" i="18"/>
  <c r="M256" i="18"/>
  <c r="L256" i="18"/>
  <c r="K256" i="18"/>
  <c r="J256" i="18"/>
  <c r="I256" i="18"/>
  <c r="H256" i="18"/>
  <c r="M255" i="18"/>
  <c r="L255" i="18"/>
  <c r="K255" i="18"/>
  <c r="J255" i="18"/>
  <c r="I255" i="18"/>
  <c r="H255" i="18"/>
  <c r="M254" i="18"/>
  <c r="L254" i="18"/>
  <c r="K254" i="18"/>
  <c r="J254" i="18"/>
  <c r="I254" i="18"/>
  <c r="H254" i="18"/>
  <c r="M253" i="18"/>
  <c r="L253" i="18"/>
  <c r="K253" i="18"/>
  <c r="J253" i="18"/>
  <c r="I253" i="18"/>
  <c r="H253" i="18"/>
  <c r="M252" i="18"/>
  <c r="L252" i="18"/>
  <c r="K252" i="18"/>
  <c r="J252" i="18"/>
  <c r="I252" i="18"/>
  <c r="H252" i="18"/>
  <c r="M251" i="18"/>
  <c r="K251" i="18"/>
  <c r="J251" i="18"/>
  <c r="I251" i="18"/>
  <c r="H251" i="18"/>
  <c r="G251" i="18"/>
  <c r="M250" i="18"/>
  <c r="K250" i="18"/>
  <c r="J250" i="18"/>
  <c r="I250" i="18"/>
  <c r="H250" i="18"/>
  <c r="G250" i="18"/>
  <c r="M249" i="18"/>
  <c r="K249" i="18"/>
  <c r="J249" i="18"/>
  <c r="I249" i="18"/>
  <c r="H249" i="18"/>
  <c r="G249" i="18"/>
  <c r="M248" i="18"/>
  <c r="K248" i="18"/>
  <c r="J248" i="18"/>
  <c r="I248" i="18"/>
  <c r="H248" i="18"/>
  <c r="G248" i="18"/>
  <c r="M247" i="18"/>
  <c r="K247" i="18"/>
  <c r="J247" i="18"/>
  <c r="I247" i="18"/>
  <c r="H247" i="18"/>
  <c r="G247" i="18"/>
  <c r="M246" i="18"/>
  <c r="K246" i="18"/>
  <c r="J246" i="18"/>
  <c r="I246" i="18"/>
  <c r="H246" i="18"/>
  <c r="G246" i="18"/>
  <c r="M245" i="18"/>
  <c r="K245" i="18"/>
  <c r="J245" i="18"/>
  <c r="I245" i="18"/>
  <c r="H245" i="18"/>
  <c r="G245" i="18"/>
  <c r="M244" i="18"/>
  <c r="K244" i="18"/>
  <c r="J244" i="18"/>
  <c r="I244" i="18"/>
  <c r="H244" i="18"/>
  <c r="G244" i="18"/>
  <c r="M243" i="18"/>
  <c r="K243" i="18"/>
  <c r="J243" i="18"/>
  <c r="I243" i="18"/>
  <c r="H243" i="18"/>
  <c r="G243" i="18"/>
  <c r="M242" i="18"/>
  <c r="K242" i="18"/>
  <c r="J242" i="18"/>
  <c r="I242" i="18"/>
  <c r="H242" i="18"/>
  <c r="G242" i="18"/>
  <c r="M241" i="18"/>
  <c r="K241" i="18"/>
  <c r="J241" i="18"/>
  <c r="I241" i="18"/>
  <c r="H241" i="18"/>
  <c r="G241" i="18"/>
  <c r="M240" i="18"/>
  <c r="K240" i="18"/>
  <c r="J240" i="18"/>
  <c r="I240" i="18"/>
  <c r="H240" i="18"/>
  <c r="G240" i="18"/>
  <c r="M239" i="18"/>
  <c r="K239" i="18"/>
  <c r="J239" i="18"/>
  <c r="I239" i="18"/>
  <c r="H239" i="18"/>
  <c r="G239" i="18"/>
  <c r="M238" i="18"/>
  <c r="K238" i="18"/>
  <c r="J238" i="18"/>
  <c r="I238" i="18"/>
  <c r="H238" i="18"/>
  <c r="G238" i="18"/>
  <c r="M237" i="18"/>
  <c r="K237" i="18"/>
  <c r="J237" i="18"/>
  <c r="I237" i="18"/>
  <c r="H237" i="18"/>
  <c r="G237" i="18"/>
  <c r="M236" i="18"/>
  <c r="K236" i="18"/>
  <c r="J236" i="18"/>
  <c r="I236" i="18"/>
  <c r="H236" i="18"/>
  <c r="G236" i="18"/>
  <c r="M235" i="18"/>
  <c r="K235" i="18"/>
  <c r="J235" i="18"/>
  <c r="I235" i="18"/>
  <c r="H235" i="18"/>
  <c r="G235" i="18"/>
  <c r="M234" i="18"/>
  <c r="K234" i="18"/>
  <c r="J234" i="18"/>
  <c r="I234" i="18"/>
  <c r="H234" i="18"/>
  <c r="G234" i="18"/>
  <c r="M233" i="18"/>
  <c r="K233" i="18"/>
  <c r="J233" i="18"/>
  <c r="I233" i="18"/>
  <c r="H233" i="18"/>
  <c r="G233" i="18"/>
  <c r="M232" i="18"/>
  <c r="K232" i="18"/>
  <c r="J232" i="18"/>
  <c r="I232" i="18"/>
  <c r="H232" i="18"/>
  <c r="G232" i="18"/>
  <c r="M231" i="18"/>
  <c r="K231" i="18"/>
  <c r="J231" i="18"/>
  <c r="I231" i="18"/>
  <c r="H231" i="18"/>
  <c r="G231" i="18"/>
  <c r="M230" i="18"/>
  <c r="K230" i="18"/>
  <c r="J230" i="18"/>
  <c r="I230" i="18"/>
  <c r="H230" i="18"/>
  <c r="G230" i="18"/>
  <c r="M229" i="18"/>
  <c r="K229" i="18"/>
  <c r="J229" i="18"/>
  <c r="I229" i="18"/>
  <c r="H229" i="18"/>
  <c r="G229" i="18"/>
  <c r="M228" i="18"/>
  <c r="K228" i="18"/>
  <c r="J228" i="18"/>
  <c r="I228" i="18"/>
  <c r="H228" i="18"/>
  <c r="G228" i="18"/>
  <c r="M227" i="18"/>
  <c r="K227" i="18"/>
  <c r="J227" i="18"/>
  <c r="I227" i="18"/>
  <c r="H227" i="18"/>
  <c r="G227" i="18"/>
  <c r="M226" i="18"/>
  <c r="K226" i="18"/>
  <c r="J226" i="18"/>
  <c r="I226" i="18"/>
  <c r="H226" i="18"/>
  <c r="G226" i="18"/>
  <c r="M225" i="18"/>
  <c r="K225" i="18"/>
  <c r="J225" i="18"/>
  <c r="I225" i="18"/>
  <c r="H225" i="18"/>
  <c r="G225" i="18"/>
  <c r="M224" i="18"/>
  <c r="K224" i="18"/>
  <c r="J224" i="18"/>
  <c r="I224" i="18"/>
  <c r="H224" i="18"/>
  <c r="G224" i="18"/>
  <c r="M223" i="18"/>
  <c r="K223" i="18"/>
  <c r="J223" i="18"/>
  <c r="I223" i="18"/>
  <c r="H223" i="18"/>
  <c r="G223" i="18"/>
  <c r="M222" i="18"/>
  <c r="K222" i="18"/>
  <c r="J222" i="18"/>
  <c r="I222" i="18"/>
  <c r="H222" i="18"/>
  <c r="G222" i="18"/>
  <c r="M221" i="18"/>
  <c r="K221" i="18"/>
  <c r="J221" i="18"/>
  <c r="I221" i="18"/>
  <c r="H221" i="18"/>
  <c r="G221" i="18"/>
  <c r="M220" i="18"/>
  <c r="K220" i="18"/>
  <c r="J220" i="18"/>
  <c r="I220" i="18"/>
  <c r="H220" i="18"/>
  <c r="G220" i="18"/>
  <c r="M219" i="18"/>
  <c r="L219" i="18"/>
  <c r="K219" i="18"/>
  <c r="J219" i="18"/>
  <c r="I219" i="18"/>
  <c r="H219" i="18"/>
  <c r="M218" i="18"/>
  <c r="L218" i="18"/>
  <c r="K218" i="18"/>
  <c r="J218" i="18"/>
  <c r="I218" i="18"/>
  <c r="H218" i="18"/>
  <c r="M217" i="18"/>
  <c r="L217" i="18"/>
  <c r="K217" i="18"/>
  <c r="J217" i="18"/>
  <c r="I217" i="18"/>
  <c r="H217" i="18"/>
  <c r="M216" i="18"/>
  <c r="L216" i="18"/>
  <c r="K216" i="18"/>
  <c r="J216" i="18"/>
  <c r="I216" i="18"/>
  <c r="H216" i="18"/>
  <c r="M215" i="18"/>
  <c r="L215" i="18"/>
  <c r="K215" i="18"/>
  <c r="J215" i="18"/>
  <c r="I215" i="18"/>
  <c r="H215" i="18"/>
  <c r="M214" i="18"/>
  <c r="L214" i="18"/>
  <c r="K214" i="18"/>
  <c r="J214" i="18"/>
  <c r="I214" i="18"/>
  <c r="H214" i="18"/>
  <c r="M213" i="18"/>
  <c r="L213" i="18"/>
  <c r="K213" i="18"/>
  <c r="J213" i="18"/>
  <c r="I213" i="18"/>
  <c r="H213" i="18"/>
  <c r="M212" i="18"/>
  <c r="L212" i="18"/>
  <c r="K212" i="18"/>
  <c r="J212" i="18"/>
  <c r="I212" i="18"/>
  <c r="H212" i="18"/>
  <c r="M211" i="18"/>
  <c r="L211" i="18"/>
  <c r="K211" i="18"/>
  <c r="J211" i="18"/>
  <c r="I211" i="18"/>
  <c r="H211" i="18"/>
  <c r="M210" i="18"/>
  <c r="L210" i="18"/>
  <c r="K210" i="18"/>
  <c r="J210" i="18"/>
  <c r="I210" i="18"/>
  <c r="H210" i="18"/>
  <c r="M209" i="18"/>
  <c r="L209" i="18"/>
  <c r="K209" i="18"/>
  <c r="J209" i="18"/>
  <c r="I209" i="18"/>
  <c r="H209" i="18"/>
  <c r="M208" i="18"/>
  <c r="L208" i="18"/>
  <c r="K208" i="18"/>
  <c r="J208" i="18"/>
  <c r="I208" i="18"/>
  <c r="H208" i="18"/>
  <c r="M207" i="18"/>
  <c r="L207" i="18"/>
  <c r="K207" i="18"/>
  <c r="J207" i="18"/>
  <c r="I207" i="18"/>
  <c r="H207" i="18"/>
  <c r="M206" i="18"/>
  <c r="L206" i="18"/>
  <c r="K206" i="18"/>
  <c r="J206" i="18"/>
  <c r="I206" i="18"/>
  <c r="H206" i="18"/>
  <c r="M205" i="18"/>
  <c r="L205" i="18"/>
  <c r="K205" i="18"/>
  <c r="J205" i="18"/>
  <c r="I205" i="18"/>
  <c r="H205" i="18"/>
  <c r="M204" i="18"/>
  <c r="L204" i="18"/>
  <c r="K204" i="18"/>
  <c r="J204" i="18"/>
  <c r="I204" i="18"/>
  <c r="H204" i="18"/>
  <c r="M203" i="18"/>
  <c r="L203" i="18"/>
  <c r="K203" i="18"/>
  <c r="J203" i="18"/>
  <c r="I203" i="18"/>
  <c r="G203" i="18"/>
  <c r="M202" i="18"/>
  <c r="L202" i="18"/>
  <c r="K202" i="18"/>
  <c r="J202" i="18"/>
  <c r="I202" i="18"/>
  <c r="H202" i="18"/>
  <c r="M201" i="18"/>
  <c r="L201" i="18"/>
  <c r="K201" i="18"/>
  <c r="J201" i="18"/>
  <c r="I201" i="18"/>
  <c r="H201" i="18"/>
  <c r="M200" i="18"/>
  <c r="L200" i="18"/>
  <c r="J200" i="18"/>
  <c r="I200" i="18"/>
  <c r="H200" i="18"/>
  <c r="G200" i="18"/>
  <c r="M199" i="18"/>
  <c r="L199" i="18"/>
  <c r="K199" i="18"/>
  <c r="J199" i="18"/>
  <c r="I199" i="18"/>
  <c r="H199" i="18"/>
  <c r="M198" i="18"/>
  <c r="L198" i="18"/>
  <c r="K198" i="18"/>
  <c r="J198" i="18"/>
  <c r="I198" i="18"/>
  <c r="H198" i="18"/>
  <c r="M197" i="18"/>
  <c r="L197" i="18"/>
  <c r="K197" i="18"/>
  <c r="J197" i="18"/>
  <c r="I197" i="18"/>
  <c r="H197" i="18"/>
  <c r="M196" i="18"/>
  <c r="L196" i="18"/>
  <c r="K196" i="18"/>
  <c r="J196" i="18"/>
  <c r="I196" i="18"/>
  <c r="H196" i="18"/>
  <c r="M195" i="18"/>
  <c r="L195" i="18"/>
  <c r="K195" i="18"/>
  <c r="J195" i="18"/>
  <c r="I195" i="18"/>
  <c r="H195" i="18"/>
  <c r="M194" i="18"/>
  <c r="L194" i="18"/>
  <c r="K194" i="18"/>
  <c r="J194" i="18"/>
  <c r="I194" i="18"/>
  <c r="H194" i="18"/>
  <c r="M193" i="18"/>
  <c r="L193" i="18"/>
  <c r="K193" i="18"/>
  <c r="J193" i="18"/>
  <c r="I193" i="18"/>
  <c r="H193" i="18"/>
  <c r="M192" i="18"/>
  <c r="L192" i="18"/>
  <c r="K192" i="18"/>
  <c r="J192" i="18"/>
  <c r="I192" i="18"/>
  <c r="G192" i="18"/>
  <c r="M191" i="18"/>
  <c r="L191" i="18"/>
  <c r="J191" i="18"/>
  <c r="I191" i="18"/>
  <c r="H191" i="18"/>
  <c r="G191" i="18"/>
  <c r="M190" i="18"/>
  <c r="L190" i="18"/>
  <c r="K190" i="18"/>
  <c r="J190" i="18"/>
  <c r="H190" i="18"/>
  <c r="G190" i="18"/>
  <c r="M189" i="18"/>
  <c r="L189" i="18"/>
  <c r="K189" i="18"/>
  <c r="J189" i="18"/>
  <c r="H189" i="18"/>
  <c r="G189" i="18"/>
  <c r="M188" i="18"/>
  <c r="L188" i="18"/>
  <c r="K188" i="18"/>
  <c r="J188" i="18"/>
  <c r="H188" i="18"/>
  <c r="G188" i="18"/>
  <c r="M187" i="18"/>
  <c r="L187" i="18"/>
  <c r="K187" i="18"/>
  <c r="J187" i="18"/>
  <c r="H187" i="18"/>
  <c r="G187" i="18"/>
  <c r="M186" i="18"/>
  <c r="L186" i="18"/>
  <c r="K186" i="18"/>
  <c r="J186" i="18"/>
  <c r="H186" i="18"/>
  <c r="G186" i="18"/>
  <c r="M185" i="18"/>
  <c r="L185" i="18"/>
  <c r="K185" i="18"/>
  <c r="J185" i="18"/>
  <c r="H185" i="18"/>
  <c r="G185" i="18"/>
  <c r="M184" i="18"/>
  <c r="L184" i="18"/>
  <c r="K184" i="18"/>
  <c r="J184" i="18"/>
  <c r="H184" i="18"/>
  <c r="G184" i="18"/>
  <c r="M183" i="18"/>
  <c r="L183" i="18"/>
  <c r="K183" i="18"/>
  <c r="J183" i="18"/>
  <c r="H183" i="18"/>
  <c r="G183" i="18"/>
  <c r="M182" i="18"/>
  <c r="L182" i="18"/>
  <c r="K182" i="18"/>
  <c r="J182" i="18"/>
  <c r="H182" i="18"/>
  <c r="G182" i="18"/>
  <c r="M181" i="18"/>
  <c r="L181" i="18"/>
  <c r="K181" i="18"/>
  <c r="J181" i="18"/>
  <c r="H181" i="18"/>
  <c r="G181" i="18"/>
  <c r="M180" i="18"/>
  <c r="L180" i="18"/>
  <c r="K180" i="18"/>
  <c r="J180" i="18"/>
  <c r="H180" i="18"/>
  <c r="G180" i="18"/>
  <c r="M179" i="18"/>
  <c r="L179" i="18"/>
  <c r="K179" i="18"/>
  <c r="J179" i="18"/>
  <c r="H179" i="18"/>
  <c r="G179" i="18"/>
  <c r="M178" i="18"/>
  <c r="L178" i="18"/>
  <c r="K178" i="18"/>
  <c r="J178" i="18"/>
  <c r="H178" i="18"/>
  <c r="G178" i="18"/>
  <c r="M177" i="18"/>
  <c r="L177" i="18"/>
  <c r="K177" i="18"/>
  <c r="J177" i="18"/>
  <c r="H177" i="18"/>
  <c r="G177" i="18"/>
  <c r="M176" i="18"/>
  <c r="L176" i="18"/>
  <c r="K176" i="18"/>
  <c r="J176" i="18"/>
  <c r="I176" i="18"/>
  <c r="H176" i="18"/>
  <c r="M175" i="18"/>
  <c r="L175" i="18"/>
  <c r="J175" i="18"/>
  <c r="I175" i="18"/>
  <c r="H175" i="18"/>
  <c r="G175" i="18"/>
  <c r="M174" i="18"/>
  <c r="L174" i="18"/>
  <c r="K174" i="18"/>
  <c r="J174" i="18"/>
  <c r="I174" i="18"/>
  <c r="G174" i="18"/>
  <c r="M173" i="18"/>
  <c r="L173" i="18"/>
  <c r="K173" i="18"/>
  <c r="J173" i="18"/>
  <c r="I173" i="18"/>
  <c r="H173" i="18"/>
  <c r="M172" i="18"/>
  <c r="L172" i="18"/>
  <c r="K172" i="18"/>
  <c r="J172" i="18"/>
  <c r="I172" i="18"/>
  <c r="H172" i="18"/>
  <c r="M171" i="18"/>
  <c r="L171" i="18"/>
  <c r="K171" i="18"/>
  <c r="J171" i="18"/>
  <c r="I171" i="18"/>
  <c r="G171" i="18"/>
  <c r="M170" i="18"/>
  <c r="L170" i="18"/>
  <c r="K170" i="18"/>
  <c r="J170" i="18"/>
  <c r="I170" i="18"/>
  <c r="G170" i="18"/>
  <c r="M169" i="18"/>
  <c r="L169" i="18"/>
  <c r="K169" i="18"/>
  <c r="J169" i="18"/>
  <c r="I169" i="18"/>
  <c r="H169" i="18"/>
  <c r="M168" i="18"/>
  <c r="L168" i="18"/>
  <c r="K168" i="18"/>
  <c r="J168" i="18"/>
  <c r="I168" i="18"/>
  <c r="H168" i="18"/>
  <c r="M167" i="18"/>
  <c r="L167" i="18"/>
  <c r="K167" i="18"/>
  <c r="J167" i="18"/>
  <c r="I167" i="18"/>
  <c r="H167" i="18"/>
  <c r="M166" i="18"/>
  <c r="L166" i="18"/>
  <c r="K166" i="18"/>
  <c r="J166" i="18"/>
  <c r="I166" i="18"/>
  <c r="G166" i="18"/>
  <c r="M165" i="18"/>
  <c r="L165" i="18"/>
  <c r="K165" i="18"/>
  <c r="J165" i="18"/>
  <c r="I165" i="18"/>
  <c r="H165" i="18"/>
  <c r="M164" i="18"/>
  <c r="L164" i="18"/>
  <c r="K164" i="18"/>
  <c r="J164" i="18"/>
  <c r="I164" i="18"/>
  <c r="G164" i="18"/>
  <c r="M163" i="18"/>
  <c r="L163" i="18"/>
  <c r="K163" i="18"/>
  <c r="J163" i="18"/>
  <c r="I163" i="18"/>
  <c r="H163" i="18"/>
  <c r="M162" i="18"/>
  <c r="L162" i="18"/>
  <c r="K162" i="18"/>
  <c r="J162" i="18"/>
  <c r="I162" i="18"/>
  <c r="H162" i="18"/>
  <c r="M161" i="18"/>
  <c r="L161" i="18"/>
  <c r="K161" i="18"/>
  <c r="J161" i="18"/>
  <c r="I161" i="18"/>
  <c r="H161" i="18"/>
  <c r="M160" i="18"/>
  <c r="L160" i="18"/>
  <c r="K160" i="18"/>
  <c r="J160" i="18"/>
  <c r="I160" i="18"/>
  <c r="H160" i="18"/>
  <c r="M159" i="18"/>
  <c r="L159" i="18"/>
  <c r="J159" i="18"/>
  <c r="I159" i="18"/>
  <c r="H159" i="18"/>
  <c r="G159" i="18"/>
  <c r="M158" i="18"/>
  <c r="L158" i="18"/>
  <c r="J158" i="18"/>
  <c r="I158" i="18"/>
  <c r="H158" i="18"/>
  <c r="G158" i="18"/>
  <c r="M157" i="18"/>
  <c r="L157" i="18"/>
  <c r="K157" i="18"/>
  <c r="J157" i="18"/>
  <c r="I157" i="18"/>
  <c r="H157" i="18"/>
  <c r="M156" i="18"/>
  <c r="L156" i="18"/>
  <c r="K156" i="18"/>
  <c r="J156" i="18"/>
  <c r="I156" i="18"/>
  <c r="H156" i="18"/>
  <c r="M155" i="18"/>
  <c r="L155" i="18"/>
  <c r="K155" i="18"/>
  <c r="J155" i="18"/>
  <c r="I155" i="18"/>
  <c r="H155" i="18"/>
  <c r="M154" i="18"/>
  <c r="L154" i="18"/>
  <c r="K154" i="18"/>
  <c r="J154" i="18"/>
  <c r="I154" i="18"/>
  <c r="H154" i="18"/>
  <c r="M153" i="18"/>
  <c r="L153" i="18"/>
  <c r="K153" i="18"/>
  <c r="J153" i="18"/>
  <c r="I153" i="18"/>
  <c r="H153" i="18"/>
  <c r="M152" i="18"/>
  <c r="L152" i="18"/>
  <c r="K152" i="18"/>
  <c r="J152" i="18"/>
  <c r="I152" i="18"/>
  <c r="H152" i="18"/>
  <c r="M151" i="18"/>
  <c r="L151" i="18"/>
  <c r="K151" i="18"/>
  <c r="J151" i="18"/>
  <c r="I151" i="18"/>
  <c r="H151" i="18"/>
  <c r="M150" i="18"/>
  <c r="L150" i="18"/>
  <c r="K150" i="18"/>
  <c r="J150" i="18"/>
  <c r="I150" i="18"/>
  <c r="H150" i="18"/>
  <c r="M149" i="18"/>
  <c r="L149" i="18"/>
  <c r="K149" i="18"/>
  <c r="J149" i="18"/>
  <c r="I149" i="18"/>
  <c r="H149" i="18"/>
  <c r="M148" i="18"/>
  <c r="L148" i="18"/>
  <c r="K148" i="18"/>
  <c r="J148" i="18"/>
  <c r="I148" i="18"/>
  <c r="G148" i="18"/>
  <c r="M147" i="18"/>
  <c r="L147" i="18"/>
  <c r="K147" i="18"/>
  <c r="J147" i="18"/>
  <c r="I147" i="18"/>
  <c r="H147" i="18"/>
  <c r="M146" i="18"/>
  <c r="L146" i="18"/>
  <c r="K146" i="18"/>
  <c r="J146" i="18"/>
  <c r="I146" i="18"/>
  <c r="H146" i="18"/>
  <c r="M145" i="18"/>
  <c r="L145" i="18"/>
  <c r="J145" i="18"/>
  <c r="I145" i="18"/>
  <c r="H145" i="18"/>
  <c r="G145" i="18"/>
  <c r="M144" i="18"/>
  <c r="L144" i="18"/>
  <c r="K144" i="18"/>
  <c r="J144" i="18"/>
  <c r="I144" i="18"/>
  <c r="H144" i="18"/>
  <c r="M143" i="18"/>
  <c r="L143" i="18"/>
  <c r="K143" i="18"/>
  <c r="J143" i="18"/>
  <c r="I143" i="18"/>
  <c r="H143" i="18"/>
  <c r="M142" i="18"/>
  <c r="L142" i="18"/>
  <c r="J142" i="18"/>
  <c r="I142" i="18"/>
  <c r="H142" i="18"/>
  <c r="G142" i="18"/>
  <c r="M141" i="18"/>
  <c r="L141" i="18"/>
  <c r="K141" i="18"/>
  <c r="J141" i="18"/>
  <c r="I141" i="18"/>
  <c r="G141" i="18"/>
  <c r="M140" i="18"/>
  <c r="L140" i="18"/>
  <c r="K140" i="18"/>
  <c r="J140" i="18"/>
  <c r="I140" i="18"/>
  <c r="H140" i="18"/>
  <c r="M139" i="18"/>
  <c r="L139" i="18"/>
  <c r="K139" i="18"/>
  <c r="J139" i="18"/>
  <c r="I139" i="18"/>
  <c r="H139" i="18"/>
  <c r="M138" i="18"/>
  <c r="L138" i="18"/>
  <c r="K138" i="18"/>
  <c r="J138" i="18"/>
  <c r="I138" i="18"/>
  <c r="H138" i="18"/>
  <c r="M137" i="18"/>
  <c r="L137" i="18"/>
  <c r="K137" i="18"/>
  <c r="J137" i="18"/>
  <c r="I137" i="18"/>
  <c r="H137" i="18"/>
  <c r="M136" i="18"/>
  <c r="L136" i="18"/>
  <c r="K136" i="18"/>
  <c r="J136" i="18"/>
  <c r="I136" i="18"/>
  <c r="H136" i="18"/>
  <c r="M135" i="18"/>
  <c r="L135" i="18"/>
  <c r="K135" i="18"/>
  <c r="J135" i="18"/>
  <c r="I135" i="18"/>
  <c r="H135" i="18"/>
  <c r="M134" i="18"/>
  <c r="L134" i="18"/>
  <c r="K134" i="18"/>
  <c r="J134" i="18"/>
  <c r="I134" i="18"/>
  <c r="H134" i="18"/>
  <c r="M133" i="18"/>
  <c r="L133" i="18"/>
  <c r="K133" i="18"/>
  <c r="J133" i="18"/>
  <c r="I133" i="18"/>
  <c r="G133" i="18"/>
  <c r="M132" i="18"/>
  <c r="L132" i="18"/>
  <c r="K132" i="18"/>
  <c r="J132" i="18"/>
  <c r="I132" i="18"/>
  <c r="H132" i="18"/>
  <c r="M131" i="18"/>
  <c r="L131" i="18"/>
  <c r="K131" i="18"/>
  <c r="J131" i="18"/>
  <c r="I131" i="18"/>
  <c r="H131" i="18"/>
  <c r="M130" i="18"/>
  <c r="L130" i="18"/>
  <c r="K130" i="18"/>
  <c r="J130" i="18"/>
  <c r="I130" i="18"/>
  <c r="H130" i="18"/>
  <c r="M129" i="18"/>
  <c r="L129" i="18"/>
  <c r="K129" i="18"/>
  <c r="J129" i="18"/>
  <c r="I129" i="18"/>
  <c r="H129" i="18"/>
  <c r="M128" i="18"/>
  <c r="L128" i="18"/>
  <c r="K128" i="18"/>
  <c r="J128" i="18"/>
  <c r="I128" i="18"/>
  <c r="H128" i="18"/>
  <c r="M127" i="18"/>
  <c r="L127" i="18"/>
  <c r="K127" i="18"/>
  <c r="J127" i="18"/>
  <c r="I127" i="18"/>
  <c r="H127" i="18"/>
  <c r="M126" i="18"/>
  <c r="L126" i="18"/>
  <c r="K126" i="18"/>
  <c r="J126" i="18"/>
  <c r="I126" i="18"/>
  <c r="H126" i="18"/>
  <c r="M125" i="18"/>
  <c r="L125" i="18"/>
  <c r="K125" i="18"/>
  <c r="J125" i="18"/>
  <c r="I125" i="18"/>
  <c r="H125" i="18"/>
  <c r="M124" i="18"/>
  <c r="L124" i="18"/>
  <c r="K124" i="18"/>
  <c r="J124" i="18"/>
  <c r="I124" i="18"/>
  <c r="G124" i="18"/>
  <c r="M123" i="18"/>
  <c r="L123" i="18"/>
  <c r="K123" i="18"/>
  <c r="J123" i="18"/>
  <c r="I123" i="18"/>
  <c r="H123" i="18"/>
  <c r="M122" i="18"/>
  <c r="L122" i="18"/>
  <c r="K122" i="18"/>
  <c r="J122" i="18"/>
  <c r="I122" i="18"/>
  <c r="H122" i="18"/>
  <c r="M121" i="18"/>
  <c r="L121" i="18"/>
  <c r="K121" i="18"/>
  <c r="J121" i="18"/>
  <c r="I121" i="18"/>
  <c r="H121" i="18"/>
  <c r="M120" i="18"/>
  <c r="L120" i="18"/>
  <c r="K120" i="18"/>
  <c r="J120" i="18"/>
  <c r="I120" i="18"/>
  <c r="H120" i="18"/>
  <c r="M119" i="18"/>
  <c r="L119" i="18"/>
  <c r="K119" i="18"/>
  <c r="J119" i="18"/>
  <c r="I119" i="18"/>
  <c r="H119" i="18"/>
  <c r="M118" i="18"/>
  <c r="L118" i="18"/>
  <c r="K118" i="18"/>
  <c r="J118" i="18"/>
  <c r="I118" i="18"/>
  <c r="G118" i="18"/>
  <c r="M117" i="18"/>
  <c r="L117" i="18"/>
  <c r="K117" i="18"/>
  <c r="J117" i="18"/>
  <c r="I117" i="18"/>
  <c r="H117" i="18"/>
  <c r="M116" i="18"/>
  <c r="L116" i="18"/>
  <c r="K116" i="18"/>
  <c r="J116" i="18"/>
  <c r="I116" i="18"/>
  <c r="H116" i="18"/>
  <c r="M115" i="18"/>
  <c r="L115" i="18"/>
  <c r="K115" i="18"/>
  <c r="J115" i="18"/>
  <c r="I115" i="18"/>
  <c r="H115" i="18"/>
  <c r="M114" i="18"/>
  <c r="L114" i="18"/>
  <c r="J114" i="18"/>
  <c r="I114" i="18"/>
  <c r="H114" i="18"/>
  <c r="G114" i="18"/>
  <c r="M113" i="18"/>
  <c r="L113" i="18"/>
  <c r="K113" i="18"/>
  <c r="J113" i="18"/>
  <c r="I113" i="18"/>
  <c r="H113" i="18"/>
  <c r="M112" i="18"/>
  <c r="L112" i="18"/>
  <c r="K112" i="18"/>
  <c r="J112" i="18"/>
  <c r="I112" i="18"/>
  <c r="H112" i="18"/>
  <c r="M111" i="18"/>
  <c r="L111" i="18"/>
  <c r="K111" i="18"/>
  <c r="J111" i="18"/>
  <c r="I111" i="18"/>
  <c r="H111" i="18"/>
  <c r="M110" i="18"/>
  <c r="L110" i="18"/>
  <c r="K110" i="18"/>
  <c r="J110" i="18"/>
  <c r="I110" i="18"/>
  <c r="H110" i="18"/>
  <c r="M109" i="18"/>
  <c r="L109" i="18"/>
  <c r="K109" i="18"/>
  <c r="J109" i="18"/>
  <c r="I109" i="18"/>
  <c r="H109" i="18"/>
  <c r="M108" i="18"/>
  <c r="L108" i="18"/>
  <c r="K108" i="18"/>
  <c r="J108" i="18"/>
  <c r="I108" i="18"/>
  <c r="H108" i="18"/>
  <c r="M107" i="18"/>
  <c r="L107" i="18"/>
  <c r="K107" i="18"/>
  <c r="J107" i="18"/>
  <c r="I107" i="18"/>
  <c r="H107" i="18"/>
  <c r="M106" i="18"/>
  <c r="L106" i="18"/>
  <c r="K106" i="18"/>
  <c r="J106" i="18"/>
  <c r="I106" i="18"/>
  <c r="G106" i="18"/>
  <c r="M105" i="18"/>
  <c r="L105" i="18"/>
  <c r="K105" i="18"/>
  <c r="J105" i="18"/>
  <c r="I105" i="18"/>
  <c r="H105" i="18"/>
  <c r="L104" i="18"/>
  <c r="K104" i="18"/>
  <c r="J104" i="18"/>
  <c r="I104" i="18"/>
  <c r="H104" i="18"/>
  <c r="G104" i="18"/>
  <c r="M103" i="18"/>
  <c r="L103" i="18"/>
  <c r="K103" i="18"/>
  <c r="J103" i="18"/>
  <c r="I103" i="18"/>
  <c r="H103" i="18"/>
  <c r="M102" i="18"/>
  <c r="L102" i="18"/>
  <c r="K102" i="18"/>
  <c r="J102" i="18"/>
  <c r="I102" i="18"/>
  <c r="H102" i="18"/>
  <c r="M101" i="18"/>
  <c r="L101" i="18"/>
  <c r="K101" i="18"/>
  <c r="J101" i="18"/>
  <c r="I101" i="18"/>
  <c r="H101" i="18"/>
  <c r="M100" i="18"/>
  <c r="L100" i="18"/>
  <c r="K100" i="18"/>
  <c r="J100" i="18"/>
  <c r="I100" i="18"/>
  <c r="H100" i="18"/>
  <c r="M99" i="18"/>
  <c r="L99" i="18"/>
  <c r="K99" i="18"/>
  <c r="J99" i="18"/>
  <c r="I99" i="18"/>
  <c r="H99" i="18"/>
  <c r="M98" i="18"/>
  <c r="L98" i="18"/>
  <c r="K98" i="18"/>
  <c r="J98" i="18"/>
  <c r="I98" i="18"/>
  <c r="H98" i="18"/>
  <c r="M97" i="18"/>
  <c r="L97" i="18"/>
  <c r="K97" i="18"/>
  <c r="J97" i="18"/>
  <c r="I97" i="18"/>
  <c r="H97" i="18"/>
  <c r="M96" i="18"/>
  <c r="L96" i="18"/>
  <c r="K96" i="18"/>
  <c r="J96" i="18"/>
  <c r="I96" i="18"/>
  <c r="H96" i="18"/>
  <c r="M95" i="18"/>
  <c r="L95" i="18"/>
  <c r="J95" i="18"/>
  <c r="I95" i="18"/>
  <c r="H95" i="18"/>
  <c r="G95" i="18"/>
  <c r="M94" i="18"/>
  <c r="L94" i="18"/>
  <c r="K94" i="18"/>
  <c r="J94" i="18"/>
  <c r="I94" i="18"/>
  <c r="H94" i="18"/>
  <c r="M93" i="18"/>
  <c r="L93" i="18"/>
  <c r="K93" i="18"/>
  <c r="J93" i="18"/>
  <c r="I93" i="18"/>
  <c r="H93" i="18"/>
  <c r="M92" i="18"/>
  <c r="L92" i="18"/>
  <c r="K92" i="18"/>
  <c r="J92" i="18"/>
  <c r="I92" i="18"/>
  <c r="H92" i="18"/>
  <c r="M91" i="18"/>
  <c r="L91" i="18"/>
  <c r="K91" i="18"/>
  <c r="J91" i="18"/>
  <c r="I91" i="18"/>
  <c r="H91" i="18"/>
  <c r="M90" i="18"/>
  <c r="L90" i="18"/>
  <c r="J90" i="18"/>
  <c r="I90" i="18"/>
  <c r="H90" i="18"/>
  <c r="G90" i="18"/>
  <c r="M89" i="18"/>
  <c r="L89" i="18"/>
  <c r="K89" i="18"/>
  <c r="J89" i="18"/>
  <c r="I89" i="18"/>
  <c r="H89" i="18"/>
  <c r="M88" i="18"/>
  <c r="L88" i="18"/>
  <c r="K88" i="18"/>
  <c r="J88" i="18"/>
  <c r="I88" i="18"/>
  <c r="H88" i="18"/>
  <c r="M87" i="18"/>
  <c r="L87" i="18"/>
  <c r="K87" i="18"/>
  <c r="J87" i="18"/>
  <c r="I87" i="18"/>
  <c r="H87" i="18"/>
  <c r="M86" i="18"/>
  <c r="L86" i="18"/>
  <c r="K86" i="18"/>
  <c r="J86" i="18"/>
  <c r="I86" i="18"/>
  <c r="H86" i="18"/>
  <c r="M85" i="18"/>
  <c r="L85" i="18"/>
  <c r="K85" i="18"/>
  <c r="J85" i="18"/>
  <c r="I85" i="18"/>
  <c r="H85" i="18"/>
  <c r="M84" i="18"/>
  <c r="L84" i="18"/>
  <c r="K84" i="18"/>
  <c r="J84" i="18"/>
  <c r="I84" i="18"/>
  <c r="H84" i="18"/>
  <c r="M83" i="18"/>
  <c r="L83" i="18"/>
  <c r="J83" i="18"/>
  <c r="I83" i="18"/>
  <c r="H83" i="18"/>
  <c r="G83" i="18"/>
  <c r="M82" i="18"/>
  <c r="L82" i="18"/>
  <c r="K82" i="18"/>
  <c r="J82" i="18"/>
  <c r="I82" i="18"/>
  <c r="H82" i="18"/>
  <c r="M81" i="18"/>
  <c r="L81" i="18"/>
  <c r="K81" i="18"/>
  <c r="J81" i="18"/>
  <c r="I81" i="18"/>
  <c r="H81" i="18"/>
  <c r="M80" i="18"/>
  <c r="L80" i="18"/>
  <c r="K80" i="18"/>
  <c r="J80" i="18"/>
  <c r="I80" i="18"/>
  <c r="H80" i="18"/>
  <c r="M79" i="18"/>
  <c r="L79" i="18"/>
  <c r="K79" i="18"/>
  <c r="J79" i="18"/>
  <c r="I79" i="18"/>
  <c r="H79" i="18"/>
  <c r="M78" i="18"/>
  <c r="L78" i="18"/>
  <c r="K78" i="18"/>
  <c r="J78" i="18"/>
  <c r="I78" i="18"/>
  <c r="H78" i="18"/>
  <c r="M77" i="18"/>
  <c r="L77" i="18"/>
  <c r="J77" i="18"/>
  <c r="I77" i="18"/>
  <c r="H77" i="18"/>
  <c r="G77" i="18"/>
  <c r="M76" i="18"/>
  <c r="L76" i="18"/>
  <c r="K76" i="18"/>
  <c r="J76" i="18"/>
  <c r="I76" i="18"/>
  <c r="H76" i="18"/>
  <c r="M75" i="18"/>
  <c r="L75" i="18"/>
  <c r="K75" i="18"/>
  <c r="J75" i="18"/>
  <c r="I75" i="18"/>
  <c r="H75" i="18"/>
  <c r="M74" i="18"/>
  <c r="L74" i="18"/>
  <c r="K74" i="18"/>
  <c r="J74" i="18"/>
  <c r="I74" i="18"/>
  <c r="H74" i="18"/>
  <c r="M73" i="18"/>
  <c r="L73" i="18"/>
  <c r="K73" i="18"/>
  <c r="J73" i="18"/>
  <c r="I73" i="18"/>
  <c r="H73" i="18"/>
  <c r="M72" i="18"/>
  <c r="L72" i="18"/>
  <c r="K72" i="18"/>
  <c r="J72" i="18"/>
  <c r="I72" i="18"/>
  <c r="H72" i="18"/>
  <c r="M71" i="18"/>
  <c r="L71" i="18"/>
  <c r="K71" i="18"/>
  <c r="J71" i="18"/>
  <c r="I71" i="18"/>
  <c r="H71" i="18"/>
  <c r="M70" i="18"/>
  <c r="L70" i="18"/>
  <c r="K70" i="18"/>
  <c r="J70" i="18"/>
  <c r="I70" i="18"/>
  <c r="H70" i="18"/>
  <c r="M69" i="18"/>
  <c r="L69" i="18"/>
  <c r="K69" i="18"/>
  <c r="J69" i="18"/>
  <c r="I69" i="18"/>
  <c r="H69" i="18"/>
  <c r="M68" i="18"/>
  <c r="L68" i="18"/>
  <c r="K68" i="18"/>
  <c r="J68" i="18"/>
  <c r="I68" i="18"/>
  <c r="H68" i="18"/>
  <c r="M67" i="18"/>
  <c r="L67" i="18"/>
  <c r="K67" i="18"/>
  <c r="J67" i="18"/>
  <c r="I67" i="18"/>
  <c r="H67" i="18"/>
  <c r="M66" i="18"/>
  <c r="L66" i="18"/>
  <c r="K66" i="18"/>
  <c r="J66" i="18"/>
  <c r="I66" i="18"/>
  <c r="H66" i="18"/>
  <c r="M65" i="18"/>
  <c r="L65" i="18"/>
  <c r="K65" i="18"/>
  <c r="J65" i="18"/>
  <c r="I65" i="18"/>
  <c r="H65" i="18"/>
  <c r="M64" i="18"/>
  <c r="L64" i="18"/>
  <c r="K64" i="18"/>
  <c r="J64" i="18"/>
  <c r="I64" i="18"/>
  <c r="H64" i="18"/>
  <c r="M63" i="18"/>
  <c r="L63" i="18"/>
  <c r="J63" i="18"/>
  <c r="I63" i="18"/>
  <c r="H63" i="18"/>
  <c r="G63" i="18"/>
  <c r="M62" i="18"/>
  <c r="L62" i="18"/>
  <c r="K62" i="18"/>
  <c r="J62" i="18"/>
  <c r="I62" i="18"/>
  <c r="H62" i="18"/>
  <c r="M61" i="18"/>
  <c r="L61" i="18"/>
  <c r="K61" i="18"/>
  <c r="J61" i="18"/>
  <c r="I61" i="18"/>
  <c r="H61" i="18"/>
  <c r="M60" i="18"/>
  <c r="L60" i="18"/>
  <c r="K60" i="18"/>
  <c r="I60" i="18"/>
  <c r="H60" i="18"/>
  <c r="G60" i="18"/>
  <c r="M59" i="18"/>
  <c r="L59" i="18"/>
  <c r="K59" i="18"/>
  <c r="I59" i="18"/>
  <c r="H59" i="18"/>
  <c r="G59" i="18"/>
  <c r="M58" i="18"/>
  <c r="L58" i="18"/>
  <c r="K58" i="18"/>
  <c r="I58" i="18"/>
  <c r="H58" i="18"/>
  <c r="G58" i="18"/>
  <c r="M57" i="18"/>
  <c r="L57" i="18"/>
  <c r="K57" i="18"/>
  <c r="I57" i="18"/>
  <c r="H57" i="18"/>
  <c r="G57" i="18"/>
  <c r="M56" i="18"/>
  <c r="L56" i="18"/>
  <c r="K56" i="18"/>
  <c r="I56" i="18"/>
  <c r="H56" i="18"/>
  <c r="G56" i="18"/>
  <c r="M55" i="18"/>
  <c r="L55" i="18"/>
  <c r="K55" i="18"/>
  <c r="J55" i="18"/>
  <c r="I55" i="18"/>
  <c r="H55" i="18"/>
  <c r="M54" i="18"/>
  <c r="L54" i="18"/>
  <c r="K54" i="18"/>
  <c r="J54" i="18"/>
  <c r="I54" i="18"/>
  <c r="H54" i="18"/>
  <c r="M53" i="18"/>
  <c r="L53" i="18"/>
  <c r="K53" i="18"/>
  <c r="J53" i="18"/>
  <c r="I53" i="18"/>
  <c r="H53" i="18"/>
  <c r="M52" i="18"/>
  <c r="L52" i="18"/>
  <c r="K52" i="18"/>
  <c r="J52" i="18"/>
  <c r="I52" i="18"/>
  <c r="H52" i="18"/>
  <c r="M51" i="18"/>
  <c r="L51" i="18"/>
  <c r="K51" i="18"/>
  <c r="J51" i="18"/>
  <c r="I51" i="18"/>
  <c r="H51" i="18"/>
  <c r="M50" i="18"/>
  <c r="L50" i="18"/>
  <c r="K50" i="18"/>
  <c r="J50" i="18"/>
  <c r="I50" i="18"/>
  <c r="H50" i="18"/>
  <c r="M49" i="18"/>
  <c r="L49" i="18"/>
  <c r="K49" i="18"/>
  <c r="J49" i="18"/>
  <c r="I49" i="18"/>
  <c r="G49" i="18"/>
  <c r="M48" i="18"/>
  <c r="L48" i="18"/>
  <c r="K48" i="18"/>
  <c r="J48" i="18"/>
  <c r="I48" i="18"/>
  <c r="H48" i="18"/>
  <c r="M47" i="18"/>
  <c r="L47" i="18"/>
  <c r="K47" i="18"/>
  <c r="J47" i="18"/>
  <c r="I47" i="18"/>
  <c r="H47" i="18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J43" i="18"/>
  <c r="I43" i="18"/>
  <c r="H43" i="18"/>
  <c r="G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J37" i="18"/>
  <c r="I37" i="18"/>
  <c r="H37" i="18"/>
  <c r="G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M33" i="18"/>
  <c r="L33" i="18"/>
  <c r="J33" i="18"/>
  <c r="I33" i="18"/>
  <c r="H33" i="18"/>
  <c r="G33" i="18"/>
  <c r="M32" i="18"/>
  <c r="L32" i="18"/>
  <c r="K32" i="18"/>
  <c r="J32" i="18"/>
  <c r="I32" i="18"/>
  <c r="G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G18" i="18"/>
  <c r="M17" i="18"/>
  <c r="L17" i="18"/>
  <c r="K17" i="18"/>
  <c r="J17" i="18"/>
  <c r="I17" i="18"/>
  <c r="H17" i="18"/>
  <c r="M16" i="18"/>
  <c r="L16" i="18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G12" i="18"/>
  <c r="M11" i="18"/>
  <c r="L11" i="18"/>
  <c r="K11" i="18"/>
  <c r="J11" i="18"/>
  <c r="I11" i="18"/>
  <c r="H11" i="18"/>
  <c r="AB10" i="18"/>
  <c r="M10" i="18"/>
  <c r="L10" i="18"/>
  <c r="K10" i="18"/>
  <c r="J10" i="18"/>
  <c r="I10" i="18"/>
  <c r="H10" i="18"/>
  <c r="AB9" i="18"/>
  <c r="M9" i="18"/>
  <c r="L9" i="18"/>
  <c r="K9" i="18"/>
  <c r="J9" i="18"/>
  <c r="I9" i="18"/>
  <c r="H9" i="18"/>
  <c r="AB8" i="18"/>
  <c r="M8" i="18"/>
  <c r="L8" i="18"/>
  <c r="K8" i="18"/>
  <c r="J8" i="18"/>
  <c r="I8" i="18"/>
  <c r="H8" i="18"/>
  <c r="AB7" i="18"/>
  <c r="M7" i="18"/>
  <c r="L7" i="18"/>
  <c r="K7" i="18"/>
  <c r="J7" i="18"/>
  <c r="I7" i="18"/>
  <c r="H7" i="18"/>
  <c r="AB6" i="18"/>
  <c r="M6" i="18"/>
  <c r="L6" i="18"/>
  <c r="K6" i="18"/>
  <c r="J6" i="18"/>
  <c r="I6" i="18"/>
  <c r="G6" i="18"/>
  <c r="AB5" i="18"/>
  <c r="M5" i="18"/>
  <c r="L5" i="18"/>
  <c r="K5" i="18"/>
  <c r="J5" i="18"/>
  <c r="I5" i="18"/>
  <c r="H5" i="18"/>
  <c r="AB4" i="18"/>
  <c r="M4" i="18"/>
  <c r="L4" i="18"/>
  <c r="K4" i="18"/>
  <c r="J4" i="18"/>
  <c r="I4" i="18"/>
  <c r="H4" i="18"/>
  <c r="AB3" i="18"/>
  <c r="M3" i="18"/>
  <c r="L3" i="18"/>
  <c r="K3" i="18"/>
  <c r="J3" i="18"/>
  <c r="I3" i="18"/>
  <c r="H3" i="18"/>
  <c r="G3" i="18"/>
  <c r="AB2" i="18"/>
  <c r="M2" i="18"/>
  <c r="L2" i="18"/>
  <c r="K2" i="18"/>
  <c r="J2" i="18"/>
  <c r="I2" i="18"/>
  <c r="H2" i="18"/>
  <c r="I177" i="18" l="1"/>
  <c r="I178" i="18" s="1"/>
  <c r="J56" i="18"/>
  <c r="M104" i="18"/>
  <c r="S246" i="18" s="1"/>
  <c r="K33" i="18"/>
  <c r="G4" i="18"/>
  <c r="H6" i="18"/>
  <c r="H12" i="18"/>
  <c r="L220" i="18"/>
  <c r="G21" i="12"/>
  <c r="A21" i="12"/>
  <c r="S87" i="18" l="1"/>
  <c r="S125" i="18"/>
  <c r="S28" i="18"/>
  <c r="S53" i="18"/>
  <c r="S139" i="18"/>
  <c r="S68" i="18"/>
  <c r="S181" i="18"/>
  <c r="L221" i="18"/>
  <c r="S15" i="18"/>
  <c r="S71" i="18"/>
  <c r="S27" i="18"/>
  <c r="S107" i="18"/>
  <c r="S12" i="18"/>
  <c r="S46" i="18"/>
  <c r="S82" i="18"/>
  <c r="S150" i="18"/>
  <c r="S197" i="18"/>
  <c r="S33" i="18"/>
  <c r="S57" i="18"/>
  <c r="L222" i="18"/>
  <c r="S77" i="18"/>
  <c r="S44" i="18"/>
  <c r="S132" i="18"/>
  <c r="S7" i="18"/>
  <c r="S91" i="18"/>
  <c r="S67" i="18"/>
  <c r="S21" i="18"/>
  <c r="S123" i="18"/>
  <c r="S14" i="18"/>
  <c r="S60" i="18"/>
  <c r="S100" i="18"/>
  <c r="S198" i="18"/>
  <c r="S230" i="18"/>
  <c r="S114" i="18"/>
  <c r="S211" i="18"/>
  <c r="S103" i="18"/>
  <c r="I179" i="18"/>
  <c r="H18" i="18"/>
  <c r="S59" i="18"/>
  <c r="G5" i="18"/>
  <c r="G7" i="18" s="1"/>
  <c r="S109" i="18"/>
  <c r="S141" i="18"/>
  <c r="S30" i="18"/>
  <c r="S62" i="18"/>
  <c r="S84" i="18"/>
  <c r="S116" i="18"/>
  <c r="S166" i="18"/>
  <c r="S149" i="18"/>
  <c r="S239" i="18"/>
  <c r="K37" i="18"/>
  <c r="S37" i="18"/>
  <c r="S61" i="18"/>
  <c r="S101" i="18"/>
  <c r="S258" i="18"/>
  <c r="S250" i="18"/>
  <c r="S242" i="18"/>
  <c r="S234" i="18"/>
  <c r="S226" i="18"/>
  <c r="S218" i="18"/>
  <c r="S210" i="18"/>
  <c r="S259" i="18"/>
  <c r="S251" i="18"/>
  <c r="S243" i="18"/>
  <c r="S235" i="18"/>
  <c r="S227" i="18"/>
  <c r="S193" i="18"/>
  <c r="S185" i="18"/>
  <c r="S177" i="18"/>
  <c r="S169" i="18"/>
  <c r="S161" i="18"/>
  <c r="S153" i="18"/>
  <c r="S223" i="18"/>
  <c r="S215" i="18"/>
  <c r="S207" i="18"/>
  <c r="S204" i="18"/>
  <c r="S194" i="18"/>
  <c r="S186" i="18"/>
  <c r="S178" i="18"/>
  <c r="S170" i="18"/>
  <c r="S162" i="18"/>
  <c r="S154" i="18"/>
  <c r="S144" i="18"/>
  <c r="S136" i="18"/>
  <c r="S128" i="18"/>
  <c r="S120" i="18"/>
  <c r="S112" i="18"/>
  <c r="S104" i="18"/>
  <c r="S96" i="18"/>
  <c r="S88" i="18"/>
  <c r="S80" i="18"/>
  <c r="S72" i="18"/>
  <c r="S8" i="18"/>
  <c r="S66" i="18"/>
  <c r="S58" i="18"/>
  <c r="S50" i="18"/>
  <c r="S42" i="18"/>
  <c r="S34" i="18"/>
  <c r="S26" i="18"/>
  <c r="S18" i="18"/>
  <c r="S9" i="18"/>
  <c r="S145" i="18"/>
  <c r="S137" i="18"/>
  <c r="S129" i="18"/>
  <c r="S121" i="18"/>
  <c r="S113" i="18"/>
  <c r="S45" i="18"/>
  <c r="S25" i="18"/>
  <c r="S63" i="18"/>
  <c r="S69" i="18"/>
  <c r="S75" i="18"/>
  <c r="S83" i="18"/>
  <c r="S89" i="18"/>
  <c r="S93" i="18"/>
  <c r="S105" i="18"/>
  <c r="S17" i="18"/>
  <c r="S4" i="18"/>
  <c r="S13" i="18"/>
  <c r="S41" i="18"/>
  <c r="S10" i="18"/>
  <c r="S19" i="18"/>
  <c r="S29" i="18"/>
  <c r="S49" i="18"/>
  <c r="S73" i="18"/>
  <c r="S81" i="18"/>
  <c r="S95" i="18"/>
  <c r="S256" i="18"/>
  <c r="S248" i="18"/>
  <c r="S240" i="18"/>
  <c r="S232" i="18"/>
  <c r="S224" i="18"/>
  <c r="S216" i="18"/>
  <c r="S208" i="18"/>
  <c r="S257" i="18"/>
  <c r="S249" i="18"/>
  <c r="S241" i="18"/>
  <c r="S233" i="18"/>
  <c r="S199" i="18"/>
  <c r="S191" i="18"/>
  <c r="S183" i="18"/>
  <c r="S175" i="18"/>
  <c r="S167" i="18"/>
  <c r="S159" i="18"/>
  <c r="S151" i="18"/>
  <c r="S221" i="18"/>
  <c r="S213" i="18"/>
  <c r="S205" i="18"/>
  <c r="S200" i="18"/>
  <c r="S192" i="18"/>
  <c r="S184" i="18"/>
  <c r="S176" i="18"/>
  <c r="S168" i="18"/>
  <c r="S160" i="18"/>
  <c r="S152" i="18"/>
  <c r="S142" i="18"/>
  <c r="S134" i="18"/>
  <c r="S126" i="18"/>
  <c r="S118" i="18"/>
  <c r="S110" i="18"/>
  <c r="S102" i="18"/>
  <c r="S94" i="18"/>
  <c r="S86" i="18"/>
  <c r="S78" i="18"/>
  <c r="S70" i="18"/>
  <c r="S6" i="18"/>
  <c r="S64" i="18"/>
  <c r="S56" i="18"/>
  <c r="S48" i="18"/>
  <c r="S40" i="18"/>
  <c r="S32" i="18"/>
  <c r="S24" i="18"/>
  <c r="S16" i="18"/>
  <c r="S3" i="18"/>
  <c r="S143" i="18"/>
  <c r="S135" i="18"/>
  <c r="S127" i="18"/>
  <c r="S119" i="18"/>
  <c r="S111" i="18"/>
  <c r="S51" i="18"/>
  <c r="S55" i="18"/>
  <c r="S11" i="18"/>
  <c r="S35" i="18"/>
  <c r="S5" i="18"/>
  <c r="S23" i="18"/>
  <c r="S65" i="18"/>
  <c r="S85" i="18"/>
  <c r="S260" i="18"/>
  <c r="S244" i="18"/>
  <c r="S228" i="18"/>
  <c r="S212" i="18"/>
  <c r="S253" i="18"/>
  <c r="S237" i="18"/>
  <c r="S195" i="18"/>
  <c r="S179" i="18"/>
  <c r="S163" i="18"/>
  <c r="S225" i="18"/>
  <c r="S209" i="18"/>
  <c r="S196" i="18"/>
  <c r="S180" i="18"/>
  <c r="S164" i="18"/>
  <c r="S146" i="18"/>
  <c r="S43" i="18"/>
  <c r="S97" i="18"/>
  <c r="S254" i="18"/>
  <c r="S238" i="18"/>
  <c r="S222" i="18"/>
  <c r="S206" i="18"/>
  <c r="S247" i="18"/>
  <c r="S231" i="18"/>
  <c r="S189" i="18"/>
  <c r="S173" i="18"/>
  <c r="S157" i="18"/>
  <c r="S219" i="18"/>
  <c r="S203" i="18"/>
  <c r="S190" i="18"/>
  <c r="S174" i="18"/>
  <c r="S158" i="18"/>
  <c r="S140" i="18"/>
  <c r="S124" i="18"/>
  <c r="S108" i="18"/>
  <c r="S92" i="18"/>
  <c r="S76" i="18"/>
  <c r="S2" i="18"/>
  <c r="S54" i="18"/>
  <c r="S38" i="18"/>
  <c r="S22" i="18"/>
  <c r="S202" i="18"/>
  <c r="S133" i="18"/>
  <c r="S117" i="18"/>
  <c r="S47" i="18"/>
  <c r="S31" i="18"/>
  <c r="S79" i="18"/>
  <c r="S99" i="18"/>
  <c r="S252" i="18"/>
  <c r="S236" i="18"/>
  <c r="S220" i="18"/>
  <c r="S261" i="18"/>
  <c r="S245" i="18"/>
  <c r="S229" i="18"/>
  <c r="S187" i="18"/>
  <c r="S171" i="18"/>
  <c r="S155" i="18"/>
  <c r="S217" i="18"/>
  <c r="S201" i="18"/>
  <c r="S188" i="18"/>
  <c r="S172" i="18"/>
  <c r="S156" i="18"/>
  <c r="S138" i="18"/>
  <c r="S122" i="18"/>
  <c r="S106" i="18"/>
  <c r="S90" i="18"/>
  <c r="S74" i="18"/>
  <c r="S148" i="18"/>
  <c r="S52" i="18"/>
  <c r="S36" i="18"/>
  <c r="S20" i="18"/>
  <c r="S147" i="18"/>
  <c r="S131" i="18"/>
  <c r="S115" i="18"/>
  <c r="S39" i="18"/>
  <c r="S98" i="18"/>
  <c r="S130" i="18"/>
  <c r="S182" i="18"/>
  <c r="S165" i="18"/>
  <c r="S255" i="18"/>
  <c r="S262" i="18"/>
  <c r="S214" i="18"/>
  <c r="J57" i="18"/>
  <c r="I180" i="18"/>
  <c r="L223" i="18" l="1"/>
  <c r="L224" i="18" s="1"/>
  <c r="J58" i="18"/>
  <c r="K43" i="18"/>
  <c r="G8" i="18"/>
  <c r="G9" i="18" s="1"/>
  <c r="I181" i="18"/>
  <c r="I182" i="18" s="1"/>
  <c r="H32" i="18"/>
  <c r="L225" i="18" l="1"/>
  <c r="L226" i="18" s="1"/>
  <c r="J59" i="18"/>
  <c r="K63" i="18"/>
  <c r="I183" i="18"/>
  <c r="H49" i="18"/>
  <c r="G10" i="18"/>
  <c r="G11" i="18" s="1"/>
  <c r="L227" i="18" l="1"/>
  <c r="K77" i="18"/>
  <c r="K83" i="18"/>
  <c r="J60" i="18"/>
  <c r="V174" i="18" s="1"/>
  <c r="V72" i="18"/>
  <c r="V104" i="18"/>
  <c r="V148" i="18"/>
  <c r="V98" i="18"/>
  <c r="V103" i="18"/>
  <c r="V257" i="18"/>
  <c r="V67" i="18"/>
  <c r="V154" i="18"/>
  <c r="V38" i="18"/>
  <c r="V199" i="18"/>
  <c r="V32" i="18"/>
  <c r="V118" i="18"/>
  <c r="V93" i="18"/>
  <c r="V156" i="18"/>
  <c r="V188" i="18"/>
  <c r="V6" i="18"/>
  <c r="V69" i="18"/>
  <c r="V155" i="18"/>
  <c r="V31" i="18"/>
  <c r="V111" i="18"/>
  <c r="V63" i="18"/>
  <c r="V116" i="18"/>
  <c r="V106" i="18"/>
  <c r="V163" i="18"/>
  <c r="V23" i="18"/>
  <c r="V119" i="18"/>
  <c r="V25" i="18"/>
  <c r="V46" i="18"/>
  <c r="V208" i="18"/>
  <c r="V113" i="18"/>
  <c r="V206" i="18"/>
  <c r="V107" i="18"/>
  <c r="V73" i="18"/>
  <c r="V191" i="18"/>
  <c r="V33" i="18"/>
  <c r="V124" i="18"/>
  <c r="V76" i="18"/>
  <c r="V56" i="18"/>
  <c r="V34" i="18"/>
  <c r="V250" i="18"/>
  <c r="V91" i="18"/>
  <c r="V203" i="18"/>
  <c r="V121" i="18"/>
  <c r="V128" i="18"/>
  <c r="V158" i="18"/>
  <c r="V39" i="18"/>
  <c r="V149" i="18"/>
  <c r="V57" i="18"/>
  <c r="V95" i="18"/>
  <c r="V249" i="18"/>
  <c r="V55" i="18"/>
  <c r="I184" i="18"/>
  <c r="G13" i="18"/>
  <c r="G14" i="18" s="1"/>
  <c r="V5" i="18"/>
  <c r="V227" i="18"/>
  <c r="V120" i="18"/>
  <c r="K90" i="18"/>
  <c r="H106" i="18"/>
  <c r="V133" i="18" l="1"/>
  <c r="V114" i="18"/>
  <c r="V241" i="18"/>
  <c r="V52" i="18"/>
  <c r="V19" i="18"/>
  <c r="V134" i="18"/>
  <c r="V164" i="18"/>
  <c r="V125" i="18"/>
  <c r="V70" i="18"/>
  <c r="L228" i="18"/>
  <c r="V108" i="18"/>
  <c r="V170" i="18"/>
  <c r="V60" i="18"/>
  <c r="V80" i="18"/>
  <c r="V205" i="18"/>
  <c r="V237" i="18"/>
  <c r="V184" i="18"/>
  <c r="V211" i="18"/>
  <c r="V258" i="18"/>
  <c r="V215" i="18"/>
  <c r="V143" i="18"/>
  <c r="V150" i="18"/>
  <c r="V68" i="18"/>
  <c r="V131" i="18"/>
  <c r="V15" i="18"/>
  <c r="V169" i="18"/>
  <c r="V175" i="18"/>
  <c r="V167" i="18"/>
  <c r="V79" i="18"/>
  <c r="V9" i="18"/>
  <c r="V197" i="18"/>
  <c r="V75" i="18"/>
  <c r="V185" i="18"/>
  <c r="V92" i="18"/>
  <c r="V2" i="18"/>
  <c r="V81" i="18"/>
  <c r="V224" i="18"/>
  <c r="V204" i="18"/>
  <c r="V192" i="18"/>
  <c r="V209" i="18"/>
  <c r="V262" i="18"/>
  <c r="V176" i="18"/>
  <c r="V226" i="18"/>
  <c r="V230" i="18"/>
  <c r="V168" i="18"/>
  <c r="V218" i="18"/>
  <c r="V172" i="18"/>
  <c r="V189" i="18"/>
  <c r="V45" i="18"/>
  <c r="V139" i="18"/>
  <c r="V145" i="18"/>
  <c r="V14" i="18"/>
  <c r="V28" i="18"/>
  <c r="V101" i="18"/>
  <c r="V51" i="18"/>
  <c r="V20" i="18"/>
  <c r="V66" i="18"/>
  <c r="V140" i="18"/>
  <c r="V53" i="18"/>
  <c r="V10" i="18"/>
  <c r="V180" i="18"/>
  <c r="V186" i="18"/>
  <c r="V21" i="18"/>
  <c r="V7" i="18"/>
  <c r="V144" i="18"/>
  <c r="K95" i="18"/>
  <c r="V11" i="18"/>
  <c r="V17" i="18"/>
  <c r="V100" i="18"/>
  <c r="V99" i="18"/>
  <c r="V142" i="18"/>
  <c r="V183" i="18"/>
  <c r="V254" i="18"/>
  <c r="V256" i="18"/>
  <c r="V228" i="18"/>
  <c r="V239" i="18"/>
  <c r="V248" i="18"/>
  <c r="H118" i="18"/>
  <c r="I185" i="18"/>
  <c r="V243" i="18"/>
  <c r="V105" i="18"/>
  <c r="V179" i="18"/>
  <c r="V42" i="18"/>
  <c r="V96" i="18"/>
  <c r="V43" i="18"/>
  <c r="V126" i="18"/>
  <c r="V161" i="18"/>
  <c r="V77" i="18"/>
  <c r="V16" i="18"/>
  <c r="V251" i="18"/>
  <c r="V253" i="18"/>
  <c r="V212" i="18"/>
  <c r="V225" i="18"/>
  <c r="V259" i="18"/>
  <c r="V200" i="18"/>
  <c r="V217" i="18"/>
  <c r="V147" i="18"/>
  <c r="V84" i="18"/>
  <c r="V214" i="18"/>
  <c r="V123" i="18"/>
  <c r="V129" i="18"/>
  <c r="V137" i="18"/>
  <c r="V71" i="18"/>
  <c r="V177" i="18"/>
  <c r="V194" i="18"/>
  <c r="V146" i="18"/>
  <c r="V86" i="18"/>
  <c r="V222" i="18"/>
  <c r="V138" i="18"/>
  <c r="V82" i="18"/>
  <c r="V22" i="18"/>
  <c r="V110" i="18"/>
  <c r="V89" i="18"/>
  <c r="V221" i="18"/>
  <c r="V223" i="18"/>
  <c r="V244" i="18"/>
  <c r="V255" i="18"/>
  <c r="V245" i="18"/>
  <c r="V236" i="18"/>
  <c r="V247" i="18"/>
  <c r="V3" i="18"/>
  <c r="V41" i="18"/>
  <c r="V115" i="18"/>
  <c r="V64" i="18"/>
  <c r="V97" i="18"/>
  <c r="V88" i="18"/>
  <c r="V165" i="18"/>
  <c r="H124" i="18"/>
  <c r="H133" i="18" s="1"/>
  <c r="G15" i="18"/>
  <c r="V29" i="18"/>
  <c r="V213" i="18"/>
  <c r="V252" i="18"/>
  <c r="V152" i="18"/>
  <c r="V36" i="18"/>
  <c r="V122" i="18"/>
  <c r="V94" i="18"/>
  <c r="V198" i="18"/>
  <c r="V109" i="18"/>
  <c r="V74" i="18"/>
  <c r="V261" i="18"/>
  <c r="V202" i="18"/>
  <c r="V242" i="18"/>
  <c r="V216" i="18"/>
  <c r="V181" i="18"/>
  <c r="V130" i="18"/>
  <c r="V78" i="18"/>
  <c r="V229" i="18"/>
  <c r="V49" i="18"/>
  <c r="V219" i="18"/>
  <c r="V157" i="18"/>
  <c r="V187" i="18"/>
  <c r="V35" i="18"/>
  <c r="V231" i="18"/>
  <c r="V166" i="18"/>
  <c r="V50" i="18"/>
  <c r="V136" i="18"/>
  <c r="V232" i="18"/>
  <c r="V135" i="18"/>
  <c r="V193" i="18"/>
  <c r="V4" i="18"/>
  <c r="V240" i="18"/>
  <c r="V260" i="18"/>
  <c r="V65" i="18"/>
  <c r="V59" i="18"/>
  <c r="V220" i="18"/>
  <c r="V127" i="18"/>
  <c r="V83" i="18"/>
  <c r="V102" i="18"/>
  <c r="V234" i="18"/>
  <c r="V171" i="18"/>
  <c r="V18" i="18"/>
  <c r="V13" i="18"/>
  <c r="V196" i="18"/>
  <c r="V87" i="18"/>
  <c r="V26" i="18"/>
  <c r="V178" i="18"/>
  <c r="V160" i="18"/>
  <c r="V210" i="18"/>
  <c r="V62" i="18"/>
  <c r="V151" i="18"/>
  <c r="V132" i="18"/>
  <c r="V8" i="18"/>
  <c r="V201" i="18"/>
  <c r="V141" i="18"/>
  <c r="V90" i="18"/>
  <c r="V61" i="18"/>
  <c r="V246" i="18"/>
  <c r="V47" i="18"/>
  <c r="V112" i="18"/>
  <c r="V44" i="18"/>
  <c r="V117" i="18"/>
  <c r="V233" i="18"/>
  <c r="V27" i="18"/>
  <c r="V85" i="18"/>
  <c r="V235" i="18"/>
  <c r="V24" i="18"/>
  <c r="V48" i="18"/>
  <c r="V54" i="18"/>
  <c r="V162" i="18"/>
  <c r="V195" i="18"/>
  <c r="V190" i="18"/>
  <c r="V30" i="18"/>
  <c r="V173" i="18"/>
  <c r="V182" i="18"/>
  <c r="V238" i="18"/>
  <c r="V40" i="18"/>
  <c r="V37" i="18"/>
  <c r="V153" i="18"/>
  <c r="V159" i="18"/>
  <c r="V207" i="18"/>
  <c r="V12" i="18"/>
  <c r="V58" i="18"/>
  <c r="L229" i="18" l="1"/>
  <c r="G16" i="18"/>
  <c r="G17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4" i="18" s="1"/>
  <c r="G35" i="18" s="1"/>
  <c r="G36" i="18" s="1"/>
  <c r="G38" i="18" s="1"/>
  <c r="G39" i="18" s="1"/>
  <c r="G40" i="18" s="1"/>
  <c r="G41" i="18" s="1"/>
  <c r="G42" i="18" s="1"/>
  <c r="G44" i="18" s="1"/>
  <c r="G45" i="18" s="1"/>
  <c r="G46" i="18" s="1"/>
  <c r="G47" i="18" s="1"/>
  <c r="G48" i="18" s="1"/>
  <c r="G50" i="18" s="1"/>
  <c r="G51" i="18" s="1"/>
  <c r="G52" i="18" s="1"/>
  <c r="G53" i="18" s="1"/>
  <c r="G54" i="18" s="1"/>
  <c r="G55" i="18" s="1"/>
  <c r="G61" i="18" s="1"/>
  <c r="G62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8" i="18" s="1"/>
  <c r="G79" i="18" s="1"/>
  <c r="G80" i="18" s="1"/>
  <c r="G81" i="18" s="1"/>
  <c r="G82" i="18" s="1"/>
  <c r="G84" i="18" s="1"/>
  <c r="G85" i="18" s="1"/>
  <c r="G86" i="18" s="1"/>
  <c r="G87" i="18" s="1"/>
  <c r="G88" i="18" s="1"/>
  <c r="G89" i="18" s="1"/>
  <c r="G91" i="18" s="1"/>
  <c r="G92" i="18" s="1"/>
  <c r="G93" i="18" s="1"/>
  <c r="G94" i="18" s="1"/>
  <c r="G96" i="18" s="1"/>
  <c r="G97" i="18" s="1"/>
  <c r="G98" i="18" s="1"/>
  <c r="G99" i="18" s="1"/>
  <c r="G100" i="18" s="1"/>
  <c r="G101" i="18" s="1"/>
  <c r="G102" i="18" s="1"/>
  <c r="G103" i="18" s="1"/>
  <c r="G105" i="18" s="1"/>
  <c r="G107" i="18" s="1"/>
  <c r="G108" i="18" s="1"/>
  <c r="G109" i="18" s="1"/>
  <c r="G110" i="18" s="1"/>
  <c r="G111" i="18" s="1"/>
  <c r="G112" i="18" s="1"/>
  <c r="G113" i="18" s="1"/>
  <c r="G115" i="18" s="1"/>
  <c r="G116" i="18" s="1"/>
  <c r="G117" i="18" s="1"/>
  <c r="G119" i="18" s="1"/>
  <c r="G120" i="18" s="1"/>
  <c r="G121" i="18" s="1"/>
  <c r="G122" i="18" s="1"/>
  <c r="G123" i="18" s="1"/>
  <c r="G125" i="18" s="1"/>
  <c r="G126" i="18" s="1"/>
  <c r="G127" i="18" s="1"/>
  <c r="G128" i="18" s="1"/>
  <c r="G129" i="18" s="1"/>
  <c r="G130" i="18" s="1"/>
  <c r="G131" i="18" s="1"/>
  <c r="G132" i="18" s="1"/>
  <c r="G134" i="18" s="1"/>
  <c r="G135" i="18" s="1"/>
  <c r="G136" i="18" s="1"/>
  <c r="G137" i="18" s="1"/>
  <c r="G138" i="18" s="1"/>
  <c r="G139" i="18" s="1"/>
  <c r="G140" i="18" s="1"/>
  <c r="G143" i="18" s="1"/>
  <c r="G144" i="18" s="1"/>
  <c r="G146" i="18" s="1"/>
  <c r="G147" i="18" s="1"/>
  <c r="G149" i="18" s="1"/>
  <c r="G150" i="18" s="1"/>
  <c r="G151" i="18" s="1"/>
  <c r="G152" i="18" s="1"/>
  <c r="G153" i="18" s="1"/>
  <c r="G154" i="18" s="1"/>
  <c r="G155" i="18" s="1"/>
  <c r="G156" i="18" s="1"/>
  <c r="G157" i="18" s="1"/>
  <c r="G160" i="18" s="1"/>
  <c r="G161" i="18" s="1"/>
  <c r="G162" i="18" s="1"/>
  <c r="G163" i="18" s="1"/>
  <c r="G165" i="18" s="1"/>
  <c r="G167" i="18" s="1"/>
  <c r="G168" i="18" s="1"/>
  <c r="G169" i="18" s="1"/>
  <c r="G172" i="18" s="1"/>
  <c r="G173" i="18" s="1"/>
  <c r="G176" i="18" s="1"/>
  <c r="G193" i="18" s="1"/>
  <c r="G194" i="18" s="1"/>
  <c r="G195" i="18" s="1"/>
  <c r="G196" i="18" s="1"/>
  <c r="G197" i="18" s="1"/>
  <c r="G198" i="18" s="1"/>
  <c r="G199" i="18" s="1"/>
  <c r="G201" i="18" s="1"/>
  <c r="G202" i="18" s="1"/>
  <c r="G204" i="18" s="1"/>
  <c r="G205" i="18" s="1"/>
  <c r="G206" i="18" s="1"/>
  <c r="G207" i="18" s="1"/>
  <c r="G208" i="18" s="1"/>
  <c r="G209" i="18" s="1"/>
  <c r="G210" i="18" s="1"/>
  <c r="G211" i="18" s="1"/>
  <c r="G212" i="18" s="1"/>
  <c r="G213" i="18" s="1"/>
  <c r="G214" i="18" s="1"/>
  <c r="G215" i="18" s="1"/>
  <c r="G216" i="18" s="1"/>
  <c r="G217" i="18" s="1"/>
  <c r="G218" i="18" s="1"/>
  <c r="G219" i="18" s="1"/>
  <c r="G252" i="18" s="1"/>
  <c r="G253" i="18" s="1"/>
  <c r="G254" i="18" s="1"/>
  <c r="G255" i="18" s="1"/>
  <c r="G256" i="18" s="1"/>
  <c r="G257" i="18" s="1"/>
  <c r="G258" i="18" s="1"/>
  <c r="G259" i="18" s="1"/>
  <c r="G260" i="18" s="1"/>
  <c r="G261" i="18" s="1"/>
  <c r="G262" i="18" s="1"/>
  <c r="H141" i="18"/>
  <c r="I186" i="18"/>
  <c r="I187" i="18" s="1"/>
  <c r="I188" i="18" s="1"/>
  <c r="K114" i="18"/>
  <c r="K142" i="18" s="1"/>
  <c r="I189" i="18" l="1"/>
  <c r="L230" i="18"/>
  <c r="L231" i="18" s="1"/>
  <c r="I190" i="18"/>
  <c r="Q106" i="18" s="1"/>
  <c r="Q69" i="18"/>
  <c r="Q203" i="18"/>
  <c r="Q25" i="18"/>
  <c r="P45" i="18"/>
  <c r="P97" i="18"/>
  <c r="P194" i="18"/>
  <c r="P18" i="18"/>
  <c r="P26" i="18"/>
  <c r="P209" i="18"/>
  <c r="P181" i="18"/>
  <c r="P239" i="18"/>
  <c r="P58" i="18"/>
  <c r="P261" i="18"/>
  <c r="P6" i="18"/>
  <c r="P178" i="18"/>
  <c r="P22" i="18"/>
  <c r="P73" i="18"/>
  <c r="P80" i="18"/>
  <c r="P81" i="18"/>
  <c r="P170" i="18"/>
  <c r="P245" i="18"/>
  <c r="P134" i="18"/>
  <c r="P255" i="18"/>
  <c r="P9" i="18"/>
  <c r="P105" i="18"/>
  <c r="P153" i="18"/>
  <c r="P229" i="18"/>
  <c r="P161" i="18"/>
  <c r="P145" i="18"/>
  <c r="P154" i="18"/>
  <c r="P4" i="18"/>
  <c r="P50" i="18"/>
  <c r="P189" i="18"/>
  <c r="P86" i="18"/>
  <c r="P226" i="18"/>
  <c r="P112" i="18"/>
  <c r="P129" i="18"/>
  <c r="P54" i="18"/>
  <c r="P28" i="18"/>
  <c r="P130" i="18"/>
  <c r="P169" i="18"/>
  <c r="P116" i="18"/>
  <c r="P162" i="18"/>
  <c r="P66" i="18"/>
  <c r="P211" i="18"/>
  <c r="P225" i="18"/>
  <c r="P137" i="18"/>
  <c r="P110" i="18"/>
  <c r="P186" i="18"/>
  <c r="P126" i="18"/>
  <c r="P20" i="18"/>
  <c r="P72" i="18"/>
  <c r="P191" i="18"/>
  <c r="P56" i="18"/>
  <c r="P217" i="18"/>
  <c r="P70" i="18"/>
  <c r="P30" i="18"/>
  <c r="P252" i="18"/>
  <c r="P12" i="18"/>
  <c r="P219" i="18"/>
  <c r="P8" i="18"/>
  <c r="P89" i="18"/>
  <c r="P113" i="18"/>
  <c r="P247" i="18"/>
  <c r="P7" i="18"/>
  <c r="P244" i="18"/>
  <c r="P128" i="18"/>
  <c r="P203" i="18"/>
  <c r="P62" i="18"/>
  <c r="P14" i="18"/>
  <c r="P253" i="18"/>
  <c r="P121" i="18"/>
  <c r="P90" i="18"/>
  <c r="P218" i="18"/>
  <c r="P199" i="18"/>
  <c r="P76" i="18"/>
  <c r="P10" i="18"/>
  <c r="P236" i="18"/>
  <c r="P260" i="18"/>
  <c r="P78" i="18"/>
  <c r="P237" i="18"/>
  <c r="P210" i="18"/>
  <c r="P146" i="18"/>
  <c r="P174" i="18"/>
  <c r="P197" i="18"/>
  <c r="P24" i="18"/>
  <c r="P208" i="18"/>
  <c r="P88" i="18"/>
  <c r="P47" i="18"/>
  <c r="P198" i="18"/>
  <c r="P32" i="18"/>
  <c r="P259" i="18"/>
  <c r="P77" i="18"/>
  <c r="P5" i="18"/>
  <c r="P46" i="18"/>
  <c r="P147" i="18"/>
  <c r="P138" i="18"/>
  <c r="P51" i="18"/>
  <c r="P13" i="18"/>
  <c r="P15" i="18"/>
  <c r="P249" i="18"/>
  <c r="P144" i="18"/>
  <c r="P109" i="18"/>
  <c r="P172" i="18"/>
  <c r="P74" i="18"/>
  <c r="P179" i="18"/>
  <c r="P53" i="18"/>
  <c r="P82" i="18"/>
  <c r="P83" i="18"/>
  <c r="P118" i="18"/>
  <c r="P75" i="18"/>
  <c r="P222" i="18"/>
  <c r="P102" i="18"/>
  <c r="P59" i="18"/>
  <c r="P108" i="18"/>
  <c r="P64" i="18"/>
  <c r="P258" i="18"/>
  <c r="P201" i="18"/>
  <c r="P164" i="18"/>
  <c r="P122" i="18"/>
  <c r="P188" i="18"/>
  <c r="P16" i="18"/>
  <c r="P120" i="18"/>
  <c r="P228" i="18"/>
  <c r="P192" i="18"/>
  <c r="P176" i="18"/>
  <c r="P148" i="18"/>
  <c r="P19" i="18"/>
  <c r="P167" i="18"/>
  <c r="P202" i="18"/>
  <c r="P103" i="18"/>
  <c r="P95" i="18"/>
  <c r="P104" i="18"/>
  <c r="P232" i="18"/>
  <c r="P139" i="18"/>
  <c r="P151" i="18"/>
  <c r="P235" i="18"/>
  <c r="P141" i="18"/>
  <c r="P207" i="18"/>
  <c r="P71" i="18"/>
  <c r="P44" i="18"/>
  <c r="P99" i="18"/>
  <c r="P123" i="18"/>
  <c r="P40" i="18"/>
  <c r="P87" i="18"/>
  <c r="P136" i="18"/>
  <c r="P49" i="18"/>
  <c r="P254" i="18"/>
  <c r="P143" i="18"/>
  <c r="P200" i="18"/>
  <c r="P61" i="18"/>
  <c r="P168" i="18"/>
  <c r="P52" i="18"/>
  <c r="P124" i="18"/>
  <c r="P152" i="18"/>
  <c r="P31" i="18"/>
  <c r="P111" i="18"/>
  <c r="P227" i="18"/>
  <c r="P216" i="18"/>
  <c r="P21" i="18"/>
  <c r="P42" i="18"/>
  <c r="P173" i="18"/>
  <c r="P60" i="18"/>
  <c r="P39" i="18"/>
  <c r="P165" i="18"/>
  <c r="P213" i="18"/>
  <c r="P48" i="18"/>
  <c r="P43" i="18"/>
  <c r="P142" i="18"/>
  <c r="P183" i="18"/>
  <c r="P205" i="18"/>
  <c r="P163" i="18"/>
  <c r="P57" i="18"/>
  <c r="P206" i="18"/>
  <c r="P187" i="18"/>
  <c r="P133" i="18"/>
  <c r="P127" i="18"/>
  <c r="P140" i="18"/>
  <c r="P242" i="18"/>
  <c r="P92" i="18"/>
  <c r="P240" i="18"/>
  <c r="P262" i="18"/>
  <c r="P132" i="18"/>
  <c r="P160" i="18"/>
  <c r="P251" i="18"/>
  <c r="P115" i="18"/>
  <c r="P27" i="18"/>
  <c r="P84" i="18"/>
  <c r="P98" i="18"/>
  <c r="P241" i="18"/>
  <c r="P231" i="18"/>
  <c r="P11" i="18"/>
  <c r="P177" i="18"/>
  <c r="P149" i="18"/>
  <c r="P33" i="18"/>
  <c r="P171" i="18"/>
  <c r="P55" i="18"/>
  <c r="P135" i="18"/>
  <c r="P38" i="18"/>
  <c r="P223" i="18"/>
  <c r="P234" i="18"/>
  <c r="P243" i="18"/>
  <c r="P131" i="18"/>
  <c r="P190" i="18"/>
  <c r="P182" i="18"/>
  <c r="P238" i="18"/>
  <c r="P233" i="18"/>
  <c r="P34" i="18"/>
  <c r="P23" i="18"/>
  <c r="P156" i="18"/>
  <c r="P107" i="18"/>
  <c r="P204" i="18"/>
  <c r="P257" i="18"/>
  <c r="P250" i="18"/>
  <c r="P220" i="18"/>
  <c r="P150" i="18"/>
  <c r="P91" i="18"/>
  <c r="P65" i="18"/>
  <c r="P114" i="18"/>
  <c r="P224" i="18"/>
  <c r="P25" i="18"/>
  <c r="P246" i="18"/>
  <c r="P67" i="18"/>
  <c r="P195" i="18"/>
  <c r="P230" i="18"/>
  <c r="P166" i="18"/>
  <c r="P117" i="18"/>
  <c r="P256" i="18"/>
  <c r="P35" i="18"/>
  <c r="P36" i="18"/>
  <c r="P63" i="18"/>
  <c r="P158" i="18"/>
  <c r="P185" i="18"/>
  <c r="P157" i="18"/>
  <c r="P17" i="18"/>
  <c r="P193" i="18"/>
  <c r="P96" i="18"/>
  <c r="P159" i="18"/>
  <c r="P41" i="18"/>
  <c r="P119" i="18"/>
  <c r="P29" i="18"/>
  <c r="P37" i="18"/>
  <c r="P125" i="18"/>
  <c r="P68" i="18"/>
  <c r="P184" i="18"/>
  <c r="P175" i="18"/>
  <c r="P248" i="18"/>
  <c r="P221" i="18"/>
  <c r="P106" i="18"/>
  <c r="P196" i="18"/>
  <c r="P69" i="18"/>
  <c r="P212" i="18"/>
  <c r="P215" i="18"/>
  <c r="P100" i="18"/>
  <c r="P155" i="18"/>
  <c r="P94" i="18"/>
  <c r="P101" i="18"/>
  <c r="P85" i="18"/>
  <c r="P214" i="18"/>
  <c r="P180" i="18"/>
  <c r="P79" i="18"/>
  <c r="P93" i="18"/>
  <c r="Q199" i="18"/>
  <c r="Q157" i="18"/>
  <c r="Q218" i="18"/>
  <c r="Q49" i="18"/>
  <c r="Q119" i="18"/>
  <c r="Q97" i="18"/>
  <c r="Q29" i="18"/>
  <c r="Q257" i="18"/>
  <c r="Q108" i="18"/>
  <c r="Q221" i="18"/>
  <c r="Q107" i="18"/>
  <c r="Q99" i="18"/>
  <c r="Q152" i="18"/>
  <c r="Q200" i="18"/>
  <c r="Q148" i="18"/>
  <c r="Q12" i="18"/>
  <c r="Q56" i="18"/>
  <c r="Q211" i="18"/>
  <c r="Q110" i="18"/>
  <c r="Q164" i="18"/>
  <c r="Q180" i="18"/>
  <c r="Q121" i="18"/>
  <c r="Q64" i="18"/>
  <c r="Q131" i="18"/>
  <c r="Q81" i="18"/>
  <c r="Q229" i="18"/>
  <c r="Q206" i="18"/>
  <c r="Q118" i="18"/>
  <c r="Q230" i="18"/>
  <c r="Q39" i="18"/>
  <c r="Q113" i="18"/>
  <c r="Q54" i="18"/>
  <c r="Q17" i="18"/>
  <c r="Q217" i="18"/>
  <c r="Q178" i="18"/>
  <c r="Q89" i="18"/>
  <c r="Q202" i="18"/>
  <c r="Q15" i="18"/>
  <c r="Q83" i="18"/>
  <c r="Q93" i="18"/>
  <c r="Q130" i="18"/>
  <c r="Q155" i="18"/>
  <c r="Q260" i="18"/>
  <c r="Q161" i="18"/>
  <c r="Q198" i="18"/>
  <c r="Q136" i="18"/>
  <c r="Q21" i="18"/>
  <c r="Q111" i="18"/>
  <c r="Q72" i="18"/>
  <c r="Q171" i="18"/>
  <c r="Q248" i="18"/>
  <c r="Q11" i="18"/>
  <c r="Q165" i="18"/>
  <c r="Q122" i="18"/>
  <c r="Q236" i="18"/>
  <c r="Q242" i="18"/>
  <c r="Q162" i="18"/>
  <c r="Q237" i="18"/>
  <c r="Q67" i="18"/>
  <c r="Q68" i="18"/>
  <c r="Q186" i="18"/>
  <c r="Q191" i="18"/>
  <c r="Q219" i="18"/>
  <c r="Q159" i="18"/>
  <c r="Q210" i="18"/>
  <c r="Q42" i="18"/>
  <c r="Q79" i="18"/>
  <c r="Q82" i="18"/>
  <c r="Q253" i="18"/>
  <c r="Q9" i="18"/>
  <c r="Q140" i="18"/>
  <c r="Q156" i="18"/>
  <c r="Q209" i="18"/>
  <c r="Q149" i="18"/>
  <c r="Q245" i="18"/>
  <c r="Q52" i="18"/>
  <c r="Q78" i="18"/>
  <c r="Q167" i="18"/>
  <c r="Q4" i="18"/>
  <c r="Q91" i="18"/>
  <c r="Q125" i="18"/>
  <c r="Q133" i="18"/>
  <c r="Q19" i="18"/>
  <c r="Q18" i="18"/>
  <c r="Q190" i="18"/>
  <c r="Q109" i="18"/>
  <c r="Q166" i="18"/>
  <c r="Q172" i="18"/>
  <c r="Q250" i="18"/>
  <c r="Q196" i="18"/>
  <c r="Q147" i="18"/>
  <c r="Q95" i="18"/>
  <c r="Q92" i="18"/>
  <c r="Q90" i="18"/>
  <c r="Q188" i="18"/>
  <c r="Q177" i="18"/>
  <c r="Q213" i="18"/>
  <c r="Q226" i="18"/>
  <c r="Q246" i="18"/>
  <c r="Q240" i="18"/>
  <c r="Q101" i="18"/>
  <c r="Q70" i="18"/>
  <c r="Q135" i="18"/>
  <c r="Q216" i="18"/>
  <c r="Q231" i="18"/>
  <c r="Q187" i="18"/>
  <c r="Q254" i="18"/>
  <c r="Q169" i="18"/>
  <c r="Q153" i="18"/>
  <c r="Q10" i="18"/>
  <c r="Q6" i="18"/>
  <c r="Q86" i="18"/>
  <c r="Q144" i="18"/>
  <c r="Q23" i="18"/>
  <c r="Q60" i="18"/>
  <c r="Q145" i="18"/>
  <c r="Q143" i="18"/>
  <c r="Q100" i="18"/>
  <c r="Q256" i="18"/>
  <c r="Q37" i="18"/>
  <c r="Q141" i="18"/>
  <c r="Q146" i="18"/>
  <c r="Q76" i="18"/>
  <c r="Q183" i="18"/>
  <c r="Q232" i="18"/>
  <c r="Q45" i="18"/>
  <c r="Q77" i="18"/>
  <c r="Q181" i="18"/>
  <c r="Q104" i="18"/>
  <c r="Q259" i="18"/>
  <c r="Q224" i="18"/>
  <c r="Q63" i="18"/>
  <c r="Q151" i="18"/>
  <c r="Q258" i="18"/>
  <c r="Q228" i="18"/>
  <c r="Q255" i="18"/>
  <c r="Q50" i="18"/>
  <c r="Q124" i="18"/>
  <c r="Q173" i="18"/>
  <c r="Q132" i="18"/>
  <c r="Q194" i="18"/>
  <c r="Q34" i="18"/>
  <c r="Q184" i="18"/>
  <c r="Q197" i="18"/>
  <c r="Q36" i="18"/>
  <c r="Q114" i="18"/>
  <c r="Q249" i="18"/>
  <c r="Q112" i="18"/>
  <c r="Q51" i="18"/>
  <c r="Q241" i="18"/>
  <c r="Q193" i="18"/>
  <c r="Q123" i="18"/>
  <c r="Q142" i="18"/>
  <c r="Q85" i="18"/>
  <c r="Q244" i="18"/>
  <c r="Q96" i="18"/>
  <c r="Q20" i="18"/>
  <c r="Q41" i="18"/>
  <c r="Q215" i="18"/>
  <c r="Q138" i="18"/>
  <c r="Q214" i="18"/>
  <c r="Q223" i="18"/>
  <c r="Q35" i="18"/>
  <c r="Q126" i="18"/>
  <c r="Q158" i="18"/>
  <c r="Q28" i="18"/>
  <c r="Q235" i="18"/>
  <c r="Q212" i="18"/>
  <c r="Q238" i="18"/>
  <c r="Q208" i="18"/>
  <c r="Q182" i="18"/>
  <c r="Q102" i="18"/>
  <c r="Q251" i="18"/>
  <c r="Q205" i="18"/>
  <c r="Q61" i="18"/>
  <c r="Q176" i="18"/>
  <c r="Q31" i="18"/>
  <c r="Q115" i="18"/>
  <c r="Q220" i="18"/>
  <c r="Q55" i="18"/>
  <c r="Q150" i="18"/>
  <c r="Q185" i="18"/>
  <c r="Q160" i="18"/>
  <c r="Q233" i="18"/>
  <c r="Q14" i="18"/>
  <c r="Q127" i="18"/>
  <c r="Q163" i="18"/>
  <c r="Q30" i="18"/>
  <c r="Q239" i="18"/>
  <c r="Q201" i="18"/>
  <c r="Q170" i="18"/>
  <c r="Q103" i="18"/>
  <c r="Q66" i="18"/>
  <c r="Q24" i="18"/>
  <c r="Q154" i="18"/>
  <c r="Q129" i="18"/>
  <c r="Q261" i="18"/>
  <c r="Q179" i="18"/>
  <c r="Q262" i="18"/>
  <c r="Q26" i="18"/>
  <c r="H148" i="18"/>
  <c r="H164" i="18" s="1"/>
  <c r="H166" i="18" s="1"/>
  <c r="H170" i="18" s="1"/>
  <c r="H171" i="18" s="1"/>
  <c r="H174" i="18" s="1"/>
  <c r="K145" i="18"/>
  <c r="K158" i="18" s="1"/>
  <c r="K159" i="18" s="1"/>
  <c r="K175" i="18" s="1"/>
  <c r="K191" i="18" s="1"/>
  <c r="K200" i="18" s="1"/>
  <c r="Q98" i="18"/>
  <c r="Q117" i="18"/>
  <c r="Q84" i="18"/>
  <c r="Q139" i="18"/>
  <c r="Q48" i="18"/>
  <c r="Q22" i="18"/>
  <c r="Q16" i="18"/>
  <c r="Q94" i="18"/>
  <c r="Q128" i="18"/>
  <c r="Q3" i="18"/>
  <c r="Q58" i="18"/>
  <c r="Q174" i="18"/>
  <c r="Q47" i="18"/>
  <c r="Q105" i="18"/>
  <c r="Q40" i="18"/>
  <c r="Q168" i="18"/>
  <c r="Q44" i="18"/>
  <c r="Q59" i="18"/>
  <c r="Q13" i="18"/>
  <c r="Q120" i="18"/>
  <c r="Q80" i="18"/>
  <c r="L232" i="18" l="1"/>
  <c r="L233" i="18" s="1"/>
  <c r="Q247" i="18"/>
  <c r="Q38" i="18"/>
  <c r="Q65" i="18"/>
  <c r="Q33" i="18"/>
  <c r="Q195" i="18"/>
  <c r="Q75" i="18"/>
  <c r="Q243" i="18"/>
  <c r="Q32" i="18"/>
  <c r="Q5" i="18"/>
  <c r="Q189" i="18"/>
  <c r="Q88" i="18"/>
  <c r="Q252" i="18"/>
  <c r="Q57" i="18"/>
  <c r="Q137" i="18"/>
  <c r="Q71" i="18"/>
  <c r="Q73" i="18"/>
  <c r="Q27" i="18"/>
  <c r="Q134" i="18"/>
  <c r="Q222" i="18"/>
  <c r="Q53" i="18"/>
  <c r="Q46" i="18"/>
  <c r="Q234" i="18"/>
  <c r="Q225" i="18"/>
  <c r="Q192" i="18"/>
  <c r="Q227" i="18"/>
  <c r="Q74" i="18"/>
  <c r="Q175" i="18"/>
  <c r="Q204" i="18"/>
  <c r="Q7" i="18"/>
  <c r="Q116" i="18"/>
  <c r="Q87" i="18"/>
  <c r="Q207" i="18"/>
  <c r="Q8" i="18"/>
  <c r="Q43" i="18"/>
  <c r="Q62" i="18"/>
  <c r="H192" i="18"/>
  <c r="H203" i="18" s="1"/>
  <c r="R168" i="18" s="1"/>
  <c r="T228" i="18"/>
  <c r="T52" i="18"/>
  <c r="T51" i="18"/>
  <c r="T167" i="18"/>
  <c r="T209" i="18"/>
  <c r="T175" i="18"/>
  <c r="T35" i="18"/>
  <c r="T4" i="18"/>
  <c r="T141" i="18"/>
  <c r="T48" i="18"/>
  <c r="T42" i="18"/>
  <c r="T109" i="18"/>
  <c r="T242" i="18"/>
  <c r="T204" i="18"/>
  <c r="T235" i="18"/>
  <c r="T127" i="18"/>
  <c r="T237" i="18"/>
  <c r="T162" i="18"/>
  <c r="T77" i="18"/>
  <c r="T203" i="18"/>
  <c r="T96" i="18"/>
  <c r="T195" i="18"/>
  <c r="T222" i="18"/>
  <c r="T178" i="18"/>
  <c r="T258" i="18"/>
  <c r="T56" i="18"/>
  <c r="T3" i="18"/>
  <c r="T223" i="18"/>
  <c r="T168" i="18"/>
  <c r="T110" i="18"/>
  <c r="T11" i="18"/>
  <c r="T255" i="18"/>
  <c r="T83" i="18"/>
  <c r="T49" i="18"/>
  <c r="T207" i="18"/>
  <c r="T32" i="18"/>
  <c r="T10" i="18"/>
  <c r="T129" i="18"/>
  <c r="T72" i="18"/>
  <c r="T236" i="18"/>
  <c r="T202" i="18"/>
  <c r="T132" i="18"/>
  <c r="T194" i="18"/>
  <c r="T149" i="18"/>
  <c r="T225" i="18"/>
  <c r="T36" i="18"/>
  <c r="T250" i="18"/>
  <c r="T215" i="18"/>
  <c r="T125" i="18"/>
  <c r="T60" i="18"/>
  <c r="T39" i="18"/>
  <c r="T81" i="18"/>
  <c r="T99" i="18"/>
  <c r="T94" i="18"/>
  <c r="T261" i="18"/>
  <c r="T247" i="18"/>
  <c r="T116" i="18"/>
  <c r="T100" i="18"/>
  <c r="T234" i="18"/>
  <c r="T157" i="18"/>
  <c r="T91" i="18"/>
  <c r="T102" i="18"/>
  <c r="T260" i="18"/>
  <c r="T59" i="18"/>
  <c r="T126" i="18"/>
  <c r="T199" i="18"/>
  <c r="T257" i="18"/>
  <c r="T40" i="18"/>
  <c r="T6" i="18"/>
  <c r="T15" i="18"/>
  <c r="T101" i="18"/>
  <c r="T30" i="18"/>
  <c r="T43" i="18"/>
  <c r="T214" i="18"/>
  <c r="T124" i="18"/>
  <c r="T55" i="18"/>
  <c r="T68" i="18"/>
  <c r="T27" i="18"/>
  <c r="T24" i="18"/>
  <c r="T226" i="18"/>
  <c r="T245" i="18"/>
  <c r="T160" i="18"/>
  <c r="T253" i="18"/>
  <c r="T67" i="18"/>
  <c r="T169" i="18"/>
  <c r="T233" i="18"/>
  <c r="T19" i="18"/>
  <c r="T8" i="18"/>
  <c r="T208" i="18"/>
  <c r="T90" i="18"/>
  <c r="T9" i="18"/>
  <c r="T193" i="18"/>
  <c r="T20" i="18"/>
  <c r="T166" i="18"/>
  <c r="T173" i="18"/>
  <c r="T201" i="18"/>
  <c r="T248" i="18"/>
  <c r="T243" i="18"/>
  <c r="T46" i="18"/>
  <c r="T41" i="18"/>
  <c r="T31" i="18"/>
  <c r="T216" i="18"/>
  <c r="T238" i="18"/>
  <c r="T38" i="18"/>
  <c r="T93" i="18"/>
  <c r="T37" i="18"/>
  <c r="T221" i="18"/>
  <c r="T177" i="18"/>
  <c r="T97" i="18"/>
  <c r="T16" i="18"/>
  <c r="T105" i="18"/>
  <c r="T34" i="18"/>
  <c r="T74" i="18"/>
  <c r="T184" i="18"/>
  <c r="T158" i="18"/>
  <c r="T151" i="18"/>
  <c r="T227" i="18"/>
  <c r="T153" i="18"/>
  <c r="T137" i="18"/>
  <c r="T64" i="18"/>
  <c r="T117" i="18"/>
  <c r="T45" i="18"/>
  <c r="T254" i="18"/>
  <c r="T220" i="18"/>
  <c r="T252" i="18"/>
  <c r="T144" i="18"/>
  <c r="T150" i="18"/>
  <c r="T50" i="18"/>
  <c r="T65" i="18"/>
  <c r="T197" i="18"/>
  <c r="T87" i="18"/>
  <c r="T63" i="18"/>
  <c r="T84" i="18"/>
  <c r="T121" i="18"/>
  <c r="T256" i="18"/>
  <c r="T179" i="18"/>
  <c r="T47" i="18"/>
  <c r="T170" i="18"/>
  <c r="T200" i="18"/>
  <c r="T229" i="18"/>
  <c r="T69" i="18"/>
  <c r="T148" i="18"/>
  <c r="T196" i="18"/>
  <c r="T176" i="18"/>
  <c r="T147" i="18"/>
  <c r="T112" i="18"/>
  <c r="T180" i="18"/>
  <c r="T218" i="18"/>
  <c r="T78" i="18"/>
  <c r="T191" i="18"/>
  <c r="T115" i="18"/>
  <c r="T26" i="18"/>
  <c r="T140" i="18"/>
  <c r="T217" i="18"/>
  <c r="T85" i="18"/>
  <c r="T33" i="18"/>
  <c r="T206" i="18"/>
  <c r="T108" i="18"/>
  <c r="T133" i="18"/>
  <c r="T181" i="18"/>
  <c r="T139" i="18"/>
  <c r="T86" i="18"/>
  <c r="T156" i="18"/>
  <c r="T165" i="18"/>
  <c r="T224" i="18"/>
  <c r="T21" i="18"/>
  <c r="T114" i="18"/>
  <c r="T190" i="18"/>
  <c r="T123" i="18"/>
  <c r="T259" i="18"/>
  <c r="T54" i="18"/>
  <c r="T205" i="18"/>
  <c r="T92" i="18"/>
  <c r="T232" i="18"/>
  <c r="T111" i="18"/>
  <c r="T128" i="18"/>
  <c r="T13" i="18"/>
  <c r="T95" i="18"/>
  <c r="T186" i="18"/>
  <c r="T23" i="18"/>
  <c r="T28" i="18"/>
  <c r="T2" i="18"/>
  <c r="T106" i="18"/>
  <c r="T154" i="18"/>
  <c r="T143" i="18"/>
  <c r="T189" i="18"/>
  <c r="T82" i="18"/>
  <c r="T88" i="18"/>
  <c r="T22" i="18"/>
  <c r="T188" i="18"/>
  <c r="T130" i="18"/>
  <c r="T262" i="18"/>
  <c r="T146" i="18"/>
  <c r="T66" i="18"/>
  <c r="T7" i="18"/>
  <c r="T211" i="18"/>
  <c r="T89" i="18"/>
  <c r="T44" i="18"/>
  <c r="T239" i="18"/>
  <c r="T58" i="18"/>
  <c r="T212" i="18"/>
  <c r="T12" i="18"/>
  <c r="T80" i="18"/>
  <c r="T183" i="18"/>
  <c r="T241" i="18"/>
  <c r="T107" i="18"/>
  <c r="T198" i="18"/>
  <c r="T192" i="18"/>
  <c r="T18" i="18"/>
  <c r="T155" i="18"/>
  <c r="T71" i="18"/>
  <c r="T29" i="18"/>
  <c r="T119" i="18"/>
  <c r="T240" i="18"/>
  <c r="T76" i="18"/>
  <c r="T244" i="18"/>
  <c r="T57" i="18"/>
  <c r="T5" i="18"/>
  <c r="T251" i="18"/>
  <c r="T187" i="18"/>
  <c r="T171" i="18"/>
  <c r="T134" i="18"/>
  <c r="T98" i="18"/>
  <c r="T172" i="18"/>
  <c r="T104" i="18"/>
  <c r="T159" i="18"/>
  <c r="T231" i="18"/>
  <c r="T249" i="18"/>
  <c r="T246" i="18"/>
  <c r="T75" i="18"/>
  <c r="T70" i="18"/>
  <c r="T174" i="18"/>
  <c r="T73" i="18"/>
  <c r="T164" i="18"/>
  <c r="T122" i="18"/>
  <c r="T161" i="18"/>
  <c r="T138" i="18"/>
  <c r="T62" i="18"/>
  <c r="T120" i="18"/>
  <c r="T17" i="18"/>
  <c r="T25" i="18"/>
  <c r="T163" i="18"/>
  <c r="T142" i="18"/>
  <c r="T103" i="18"/>
  <c r="T219" i="18"/>
  <c r="T136" i="18"/>
  <c r="T152" i="18"/>
  <c r="T213" i="18"/>
  <c r="T113" i="18"/>
  <c r="T14" i="18"/>
  <c r="T131" i="18"/>
  <c r="T79" i="18"/>
  <c r="T145" i="18"/>
  <c r="T230" i="18"/>
  <c r="T185" i="18"/>
  <c r="T210" i="18"/>
  <c r="T61" i="18"/>
  <c r="T135" i="18"/>
  <c r="T118" i="18"/>
  <c r="T53" i="18"/>
  <c r="T182" i="18"/>
  <c r="L234" i="18" l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R118" i="18"/>
  <c r="R38" i="18"/>
  <c r="R166" i="18"/>
  <c r="R256" i="18"/>
  <c r="R113" i="18"/>
  <c r="R83" i="18"/>
  <c r="R93" i="18"/>
  <c r="R173" i="18"/>
  <c r="R252" i="18"/>
  <c r="R224" i="18"/>
  <c r="R189" i="18"/>
  <c r="R26" i="18"/>
  <c r="R102" i="18"/>
  <c r="R51" i="18"/>
  <c r="R180" i="18"/>
  <c r="R145" i="18"/>
  <c r="R165" i="18"/>
  <c r="R175" i="18"/>
  <c r="R164" i="18"/>
  <c r="R158" i="18"/>
  <c r="R135" i="18"/>
  <c r="R27" i="18"/>
  <c r="R209" i="18"/>
  <c r="R104" i="18"/>
  <c r="R146" i="18"/>
  <c r="R111" i="18"/>
  <c r="R62" i="18"/>
  <c r="R19" i="18"/>
  <c r="R197" i="18"/>
  <c r="R202" i="18"/>
  <c r="R57" i="18"/>
  <c r="R190" i="18"/>
  <c r="R12" i="18"/>
  <c r="R71" i="18"/>
  <c r="R128" i="18"/>
  <c r="R201" i="18"/>
  <c r="R205" i="18"/>
  <c r="R61" i="18"/>
  <c r="R43" i="18"/>
  <c r="R160" i="18"/>
  <c r="R151" i="18"/>
  <c r="R247" i="18"/>
  <c r="R21" i="18"/>
  <c r="R82" i="18"/>
  <c r="R34" i="18"/>
  <c r="R193" i="18"/>
  <c r="R142" i="18"/>
  <c r="R183" i="18"/>
  <c r="R129" i="18"/>
  <c r="R210" i="18"/>
  <c r="R143" i="18"/>
  <c r="R213" i="18"/>
  <c r="R6" i="18"/>
  <c r="R148" i="18"/>
  <c r="R260" i="18"/>
  <c r="R65" i="18"/>
  <c r="R231" i="18"/>
  <c r="R44" i="18"/>
  <c r="R246" i="18"/>
  <c r="R66" i="18"/>
  <c r="R228" i="18"/>
  <c r="R33" i="18"/>
  <c r="R239" i="18"/>
  <c r="R17" i="18"/>
  <c r="R86" i="18"/>
  <c r="R89" i="18"/>
  <c r="R199" i="18"/>
  <c r="R257" i="18"/>
  <c r="R236" i="18"/>
  <c r="R105" i="18"/>
  <c r="R50" i="18"/>
  <c r="R20" i="18"/>
  <c r="R106" i="18"/>
  <c r="R176" i="18"/>
  <c r="R136" i="18"/>
  <c r="R232" i="18"/>
  <c r="R125" i="18"/>
  <c r="R122" i="18"/>
  <c r="R74" i="18"/>
  <c r="R24" i="18"/>
  <c r="R191" i="18"/>
  <c r="R16" i="18"/>
  <c r="R251" i="18"/>
  <c r="R133" i="18"/>
  <c r="R14" i="18"/>
  <c r="R244" i="18"/>
  <c r="R216" i="18"/>
  <c r="R204" i="18"/>
  <c r="R117" i="18"/>
  <c r="R259" i="18"/>
  <c r="R241" i="18"/>
  <c r="R137" i="18"/>
  <c r="R9" i="18"/>
  <c r="R152" i="18"/>
  <c r="R73" i="18"/>
  <c r="R49" i="18"/>
  <c r="R162" i="18"/>
  <c r="R211" i="18"/>
  <c r="R144" i="18"/>
  <c r="R75" i="18"/>
  <c r="R217" i="18"/>
  <c r="R255" i="18"/>
  <c r="R153" i="18"/>
  <c r="R25" i="18"/>
  <c r="R114" i="18"/>
  <c r="R81" i="18"/>
  <c r="R178" i="18"/>
  <c r="R94" i="18"/>
  <c r="R59" i="18"/>
  <c r="R262" i="18"/>
  <c r="R87" i="18"/>
  <c r="R131" i="18"/>
  <c r="R218" i="18"/>
  <c r="R2" i="18"/>
  <c r="R182" i="18"/>
  <c r="R185" i="18"/>
  <c r="R70" i="18"/>
  <c r="R230" i="18"/>
  <c r="R30" i="18"/>
  <c r="R157" i="18"/>
  <c r="R238" i="18"/>
  <c r="R130" i="18"/>
  <c r="R139" i="18"/>
  <c r="R186" i="18"/>
  <c r="R208" i="18"/>
  <c r="R233" i="18"/>
  <c r="R79" i="18"/>
  <c r="R188" i="18"/>
  <c r="R36" i="18"/>
  <c r="R53" i="18"/>
  <c r="R8" i="18"/>
  <c r="R227" i="18"/>
  <c r="R110" i="18"/>
  <c r="R54" i="18"/>
  <c r="R156" i="18"/>
  <c r="R181" i="18"/>
  <c r="R134" i="18"/>
  <c r="R11" i="18"/>
  <c r="R225" i="18"/>
  <c r="R115" i="18"/>
  <c r="R220" i="18"/>
  <c r="R127" i="18"/>
  <c r="R40" i="18"/>
  <c r="R56" i="18"/>
  <c r="R212" i="18"/>
  <c r="R253" i="18"/>
  <c r="R223" i="18"/>
  <c r="R84" i="18"/>
  <c r="R67" i="18"/>
  <c r="R207" i="18"/>
  <c r="R196" i="18"/>
  <c r="R23" i="18"/>
  <c r="R116" i="18"/>
  <c r="R194" i="18"/>
  <c r="R96" i="18"/>
  <c r="R249" i="18"/>
  <c r="R120" i="18"/>
  <c r="R39" i="18"/>
  <c r="R92" i="18"/>
  <c r="R203" i="18"/>
  <c r="R91" i="18"/>
  <c r="R161" i="18"/>
  <c r="R29" i="18"/>
  <c r="R88" i="18"/>
  <c r="R119" i="18"/>
  <c r="R155" i="18"/>
  <c r="R163" i="18"/>
  <c r="R149" i="18"/>
  <c r="R68" i="18"/>
  <c r="R5" i="18"/>
  <c r="R177" i="18"/>
  <c r="R221" i="18"/>
  <c r="R150" i="18"/>
  <c r="R35" i="18"/>
  <c r="R245" i="18"/>
  <c r="R234" i="18"/>
  <c r="R170" i="18"/>
  <c r="R219" i="18"/>
  <c r="R22" i="18"/>
  <c r="R18" i="18"/>
  <c r="R240" i="18"/>
  <c r="R80" i="18"/>
  <c r="R261" i="18"/>
  <c r="R109" i="18"/>
  <c r="R13" i="18"/>
  <c r="R76" i="18"/>
  <c r="R32" i="18"/>
  <c r="R258" i="18"/>
  <c r="R103" i="18"/>
  <c r="R242" i="18"/>
  <c r="R200" i="18"/>
  <c r="R235" i="18"/>
  <c r="R140" i="18"/>
  <c r="R41" i="18"/>
  <c r="R206" i="18"/>
  <c r="R141" i="18"/>
  <c r="R77" i="18"/>
  <c r="R85" i="18"/>
  <c r="R63" i="18"/>
  <c r="R7" i="18"/>
  <c r="R132" i="18"/>
  <c r="R121" i="18"/>
  <c r="R48" i="18"/>
  <c r="R69" i="18"/>
  <c r="R37" i="18"/>
  <c r="R243" i="18"/>
  <c r="R45" i="18"/>
  <c r="R187" i="18"/>
  <c r="R123" i="18"/>
  <c r="R112" i="18"/>
  <c r="R174" i="18"/>
  <c r="R222" i="18"/>
  <c r="R154" i="18"/>
  <c r="R215" i="18"/>
  <c r="R195" i="18"/>
  <c r="R10" i="18"/>
  <c r="R31" i="18"/>
  <c r="R72" i="18"/>
  <c r="R159" i="18"/>
  <c r="R214" i="18"/>
  <c r="R46" i="18"/>
  <c r="R100" i="18"/>
  <c r="R248" i="18"/>
  <c r="R167" i="18"/>
  <c r="R98" i="18"/>
  <c r="R254" i="18"/>
  <c r="R147" i="18"/>
  <c r="R169" i="18"/>
  <c r="R55" i="18"/>
  <c r="R126" i="18"/>
  <c r="R58" i="18"/>
  <c r="R90" i="18"/>
  <c r="R192" i="18"/>
  <c r="R60" i="18"/>
  <c r="R171" i="18"/>
  <c r="R4" i="18"/>
  <c r="R99" i="18"/>
  <c r="R3" i="18"/>
  <c r="R97" i="18"/>
  <c r="R226" i="18"/>
  <c r="R52" i="18"/>
  <c r="R172" i="18"/>
  <c r="R78" i="18"/>
  <c r="R138" i="18"/>
  <c r="R108" i="18"/>
  <c r="R101" i="18"/>
  <c r="R95" i="18"/>
  <c r="R15" i="18"/>
  <c r="R229" i="18"/>
  <c r="R42" i="18"/>
  <c r="R124" i="18"/>
  <c r="R47" i="18"/>
  <c r="R179" i="18"/>
  <c r="R64" i="18"/>
  <c r="R198" i="18"/>
  <c r="R250" i="18"/>
  <c r="R107" i="18"/>
  <c r="R28" i="18"/>
  <c r="R237" i="18"/>
  <c r="R184" i="18"/>
  <c r="L248" i="18" l="1"/>
  <c r="L249" i="18" s="1"/>
  <c r="L250" i="18" l="1"/>
  <c r="U116" i="18" l="1"/>
  <c r="U54" i="18"/>
  <c r="L251" i="18"/>
  <c r="U121" i="18" s="1"/>
  <c r="U166" i="18"/>
  <c r="U247" i="18"/>
  <c r="U99" i="18"/>
  <c r="U191" i="18"/>
  <c r="U6" i="18"/>
  <c r="U92" i="18"/>
  <c r="U18" i="18"/>
  <c r="U224" i="18"/>
  <c r="U130" i="18"/>
  <c r="U211" i="18"/>
  <c r="U160" i="18"/>
  <c r="U175" i="18"/>
  <c r="U12" i="18"/>
  <c r="U176" i="18"/>
  <c r="U142" i="18"/>
  <c r="U255" i="18"/>
  <c r="U32" i="18"/>
  <c r="U79" i="18"/>
  <c r="U28" i="18"/>
  <c r="U181" i="18"/>
  <c r="U34" i="18"/>
  <c r="U229" i="18"/>
  <c r="U123" i="18"/>
  <c r="U48" i="18"/>
  <c r="U226" i="18"/>
  <c r="U102" i="18"/>
  <c r="U260" i="18"/>
  <c r="U177" i="18"/>
  <c r="U117" i="18"/>
  <c r="U171" i="18"/>
  <c r="U148" i="18"/>
  <c r="U202" i="18"/>
  <c r="U205" i="18"/>
  <c r="U5" i="18"/>
  <c r="U129" i="18"/>
  <c r="U22" i="18"/>
  <c r="U209" i="18"/>
  <c r="U143" i="18"/>
  <c r="U50" i="18"/>
  <c r="U214" i="18"/>
  <c r="U131" i="18"/>
  <c r="U261" i="18"/>
  <c r="U115" i="18"/>
  <c r="U241" i="18"/>
  <c r="U65" i="18"/>
  <c r="U81" i="18"/>
  <c r="U174" i="18"/>
  <c r="U163" i="18"/>
  <c r="U215" i="18"/>
  <c r="U71" i="18"/>
  <c r="U256" i="18"/>
  <c r="U90" i="18"/>
  <c r="U206" i="18"/>
  <c r="U44" i="18"/>
  <c r="U173" i="18"/>
  <c r="U61" i="18"/>
  <c r="U84" i="18"/>
  <c r="U108" i="18"/>
  <c r="U233" i="18"/>
  <c r="U221" i="18"/>
  <c r="U103" i="18"/>
  <c r="U170" i="18"/>
  <c r="U72" i="18"/>
  <c r="U104" i="18"/>
  <c r="U156" i="18"/>
  <c r="U258" i="18"/>
  <c r="U52" i="18"/>
  <c r="U184" i="18"/>
  <c r="U155" i="18"/>
  <c r="U154" i="18"/>
  <c r="U46" i="18"/>
  <c r="U208" i="18"/>
  <c r="U239" i="18"/>
  <c r="U231" i="18"/>
  <c r="U119" i="18"/>
  <c r="U203" i="18"/>
  <c r="U2" i="18"/>
  <c r="U147" i="18"/>
  <c r="U201" i="18"/>
  <c r="U75" i="18"/>
  <c r="U10" i="18"/>
  <c r="U251" i="18"/>
  <c r="U17" i="18"/>
  <c r="U248" i="18"/>
  <c r="U145" i="18"/>
  <c r="U109" i="18"/>
  <c r="U134" i="18"/>
  <c r="U217" i="18"/>
  <c r="U182" i="18"/>
  <c r="U213" i="18"/>
  <c r="U168" i="18"/>
  <c r="U95" i="18"/>
  <c r="U125" i="18"/>
  <c r="U88" i="18"/>
  <c r="U105" i="18"/>
  <c r="U14" i="18"/>
  <c r="U216" i="18"/>
  <c r="U122" i="18"/>
  <c r="U16" i="18"/>
  <c r="U244" i="18"/>
  <c r="U161" i="18"/>
  <c r="U40" i="18"/>
  <c r="U187" i="18"/>
  <c r="U212" i="18"/>
  <c r="U254" i="18"/>
  <c r="U23" i="18"/>
  <c r="U19" i="18"/>
  <c r="U189" i="18"/>
  <c r="U58" i="18"/>
  <c r="U35" i="18"/>
  <c r="U7" i="18"/>
  <c r="U188" i="18"/>
  <c r="U180" i="18"/>
  <c r="U167" i="18"/>
  <c r="U70" i="18"/>
  <c r="U55" i="18"/>
  <c r="U149" i="18"/>
  <c r="U89" i="18"/>
  <c r="U140" i="18"/>
  <c r="U223" i="18"/>
  <c r="U230" i="18"/>
  <c r="U111" i="18"/>
  <c r="U118" i="18"/>
  <c r="U113" i="18"/>
  <c r="U20" i="18"/>
  <c r="U237" i="18"/>
  <c r="U259" i="18"/>
  <c r="U219" i="18"/>
  <c r="U151" i="18"/>
  <c r="U136" i="18"/>
  <c r="U197" i="18"/>
  <c r="U42" i="18"/>
  <c r="U38" i="18"/>
  <c r="U114" i="18"/>
  <c r="U249" i="18"/>
  <c r="U107" i="18"/>
  <c r="U204" i="18"/>
  <c r="U262" i="18"/>
  <c r="U73" i="18"/>
  <c r="U76" i="18"/>
  <c r="U51" i="18"/>
  <c r="U222" i="18"/>
  <c r="U232" i="18"/>
  <c r="U4" i="18"/>
  <c r="U193" i="18"/>
  <c r="U199" i="18"/>
  <c r="U235" i="18"/>
  <c r="U33" i="18"/>
  <c r="U82" i="18"/>
  <c r="U86" i="18"/>
  <c r="U196" i="18"/>
  <c r="U158" i="18"/>
  <c r="U37" i="18"/>
  <c r="U240" i="18"/>
  <c r="U157" i="18"/>
  <c r="U26" i="18"/>
  <c r="U64" i="18"/>
  <c r="U144" i="18"/>
  <c r="U3" i="18"/>
  <c r="U165" i="18"/>
  <c r="U243" i="18"/>
  <c r="U124" i="18"/>
  <c r="U207" i="18"/>
  <c r="U236" i="18"/>
  <c r="U220" i="18"/>
  <c r="U162" i="18"/>
  <c r="U101" i="18"/>
  <c r="U152" i="18"/>
  <c r="U30" i="18"/>
  <c r="U245" i="18"/>
  <c r="U185" i="18"/>
  <c r="U43" i="18"/>
  <c r="U94" i="18"/>
  <c r="U15" i="18"/>
  <c r="U132" i="18"/>
  <c r="U179" i="18"/>
  <c r="U9" i="18"/>
  <c r="U192" i="18"/>
  <c r="U110" i="18"/>
  <c r="U120" i="18"/>
  <c r="U253" i="18"/>
  <c r="U27" i="18"/>
  <c r="U59" i="18"/>
  <c r="U194" i="18"/>
  <c r="U127" i="18"/>
  <c r="U100" i="18"/>
  <c r="U83" i="18"/>
  <c r="U66" i="18"/>
  <c r="U178" i="18"/>
  <c r="U228" i="18"/>
  <c r="U31" i="18"/>
  <c r="U96" i="18"/>
  <c r="U150" i="18"/>
  <c r="U257" i="18"/>
  <c r="U252" i="18"/>
  <c r="U21" i="18"/>
  <c r="U56" i="18"/>
  <c r="U141" i="18"/>
  <c r="U133" i="18"/>
  <c r="U195" i="18"/>
  <c r="U49" i="18"/>
  <c r="U128" i="18"/>
  <c r="U172" i="18"/>
  <c r="U98" i="18"/>
  <c r="U57" i="18"/>
  <c r="U8" i="18"/>
  <c r="U238" i="18"/>
  <c r="U53" i="18"/>
  <c r="U29" i="18"/>
  <c r="U45" i="18"/>
  <c r="U139" i="18"/>
  <c r="U112" i="18"/>
  <c r="U62" i="18"/>
  <c r="U24" i="18"/>
  <c r="U39" i="18"/>
  <c r="U67" i="18"/>
  <c r="U153" i="18"/>
  <c r="U80" i="18"/>
  <c r="U227" i="18"/>
  <c r="U138" i="18"/>
  <c r="U106" i="18"/>
  <c r="U41" i="18"/>
  <c r="U97" i="18"/>
  <c r="U93" i="18"/>
  <c r="U198" i="18"/>
  <c r="U126" i="18"/>
  <c r="U250" i="18"/>
  <c r="U146" i="18"/>
  <c r="U47" i="18"/>
  <c r="U190" i="18"/>
  <c r="U200" i="18"/>
  <c r="U63" i="18"/>
  <c r="U69" i="18"/>
  <c r="U210" i="18"/>
  <c r="U85" i="18"/>
  <c r="U11" i="18"/>
  <c r="U242" i="18"/>
  <c r="U164" i="18"/>
  <c r="U74" i="18"/>
  <c r="U183" i="18" l="1"/>
  <c r="U169" i="18"/>
  <c r="U60" i="18"/>
  <c r="U225" i="18"/>
  <c r="U246" i="18"/>
  <c r="U25" i="18"/>
  <c r="U135" i="18"/>
  <c r="U186" i="18"/>
  <c r="U36" i="18"/>
  <c r="U78" i="18"/>
  <c r="U87" i="18"/>
  <c r="U218" i="18"/>
  <c r="U159" i="18"/>
  <c r="U77" i="18"/>
  <c r="U68" i="18"/>
  <c r="U234" i="18"/>
  <c r="U91" i="18"/>
  <c r="U13" i="18"/>
  <c r="U137" i="18"/>
</calcChain>
</file>

<file path=xl/sharedStrings.xml><?xml version="1.0" encoding="utf-8"?>
<sst xmlns="http://schemas.openxmlformats.org/spreadsheetml/2006/main" count="1072" uniqueCount="533">
  <si>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</si>
  <si>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</si>
  <si>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</si>
  <si>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決裁承認</t>
    <rPh sb="0" eb="2">
      <t>ケッサイ</t>
    </rPh>
    <rPh sb="2" eb="4">
      <t>ショウニン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</si>
  <si>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</si>
  <si>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</si>
  <si>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住所</t>
    <rPh sb="0" eb="2">
      <t>ジュウショ</t>
    </rPh>
    <phoneticPr fontId="5"/>
  </si>
  <si>
    <t>フリガナ</t>
    <phoneticPr fontId="5"/>
  </si>
  <si>
    <t>氏名</t>
    <rPh sb="0" eb="2">
      <t>シメイ</t>
    </rPh>
    <phoneticPr fontId="5"/>
  </si>
  <si>
    <t>電話</t>
    <rPh sb="0" eb="2">
      <t>デンワ</t>
    </rPh>
    <phoneticPr fontId="5"/>
  </si>
  <si>
    <t>-</t>
    <phoneticPr fontId="5"/>
  </si>
  <si>
    <t>工事種別</t>
    <rPh sb="0" eb="2">
      <t>コウジ</t>
    </rPh>
    <rPh sb="2" eb="4">
      <t>シュベツ</t>
    </rPh>
    <phoneticPr fontId="5"/>
  </si>
  <si>
    <t>mm）</t>
    <phoneticPr fontId="5"/>
  </si>
  <si>
    <t>同意日</t>
    <rPh sb="0" eb="2">
      <t>ドウイ</t>
    </rPh>
    <rPh sb="2" eb="3">
      <t>ビ</t>
    </rPh>
    <phoneticPr fontId="5"/>
  </si>
  <si>
    <t>　　　　　　　　　　　　　</t>
    <phoneticPr fontId="5"/>
  </si>
  <si>
    <t>円</t>
    <rPh sb="0" eb="1">
      <t>エン</t>
    </rPh>
    <phoneticPr fontId="5"/>
  </si>
  <si>
    <t>検査承認</t>
    <rPh sb="0" eb="2">
      <t>ケンサ</t>
    </rPh>
    <rPh sb="2" eb="4">
      <t>ショウニン</t>
    </rPh>
    <phoneticPr fontId="5"/>
  </si>
  <si>
    <t>mm→</t>
    <phoneticPr fontId="5"/>
  </si>
  <si>
    <t>住　所</t>
    <rPh sb="0" eb="1">
      <t>ジュウ</t>
    </rPh>
    <rPh sb="2" eb="3">
      <t>ショ</t>
    </rPh>
    <phoneticPr fontId="5"/>
  </si>
  <si>
    <t>別添一覧
あり</t>
    <rPh sb="0" eb="4">
      <t>ベッテンイチラン</t>
    </rPh>
    <phoneticPr fontId="5"/>
  </si>
  <si>
    <t>氏　名</t>
    <rPh sb="0" eb="1">
      <t>シ</t>
    </rPh>
    <rPh sb="2" eb="3">
      <t>ナ</t>
    </rPh>
    <phoneticPr fontId="5"/>
  </si>
  <si>
    <t>別添一覧
あり</t>
    <phoneticPr fontId="5"/>
  </si>
  <si>
    <t xml:space="preserve"> 添付書類</t>
    <rPh sb="1" eb="5">
      <t>テンプショルイ</t>
    </rPh>
    <phoneticPr fontId="5"/>
  </si>
  <si>
    <t>備考欄</t>
    <phoneticPr fontId="5"/>
  </si>
  <si>
    <t>案内図</t>
    <rPh sb="0" eb="1">
      <t>アン</t>
    </rPh>
    <rPh sb="1" eb="2">
      <t>ナイ</t>
    </rPh>
    <rPh sb="2" eb="3">
      <t>ズ</t>
    </rPh>
    <phoneticPr fontId="5"/>
  </si>
  <si>
    <t>着工日</t>
    <rPh sb="2" eb="3">
      <t>ビ</t>
    </rPh>
    <phoneticPr fontId="5"/>
  </si>
  <si>
    <t>年　　月　　日</t>
    <phoneticPr fontId="5"/>
  </si>
  <si>
    <t>竣工日</t>
    <rPh sb="0" eb="2">
      <t>シュンコウ</t>
    </rPh>
    <rPh sb="2" eb="3">
      <t>ビ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</si>
  <si>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</si>
  <si>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</si>
  <si>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配水管水圧</t>
    <rPh sb="0" eb="3">
      <t>ハイスイカン</t>
    </rPh>
    <rPh sb="3" eb="5">
      <t>スイアツ</t>
    </rPh>
    <phoneticPr fontId="5"/>
  </si>
  <si>
    <t>残留塩素</t>
    <rPh sb="0" eb="2">
      <t>ザンリュウ</t>
    </rPh>
    <rPh sb="2" eb="4">
      <t>エンソ</t>
    </rPh>
    <phoneticPr fontId="5"/>
  </si>
  <si>
    <t>撤去</t>
    <phoneticPr fontId="5"/>
  </si>
  <si>
    <t>その他(</t>
    <phoneticPr fontId="5"/>
  </si>
  <si>
    <t>)</t>
    <phoneticPr fontId="5"/>
  </si>
  <si>
    <t>）</t>
    <phoneticPr fontId="5"/>
  </si>
  <si>
    <t>（</t>
    <phoneticPr fontId="5"/>
  </si>
  <si>
    <t>名称・形状等</t>
    <rPh sb="0" eb="2">
      <t>メイショウ</t>
    </rPh>
    <rPh sb="3" eb="5">
      <t>ケイジョウ</t>
    </rPh>
    <rPh sb="5" eb="6">
      <t>ナド</t>
    </rPh>
    <phoneticPr fontId="5"/>
  </si>
  <si>
    <t>その他</t>
    <rPh sb="2" eb="3">
      <t>タ</t>
    </rPh>
    <phoneticPr fontId="5"/>
  </si>
  <si>
    <t>(</t>
    <phoneticPr fontId="5"/>
  </si>
  <si>
    <t>新設(</t>
    <phoneticPr fontId="5"/>
  </si>
  <si>
    <t>mm)</t>
    <phoneticPr fontId="5"/>
  </si>
  <si>
    <t>改造(口径変更</t>
    <rPh sb="0" eb="2">
      <t>カイゾウ</t>
    </rPh>
    <rPh sb="3" eb="5">
      <t>コウケイ</t>
    </rPh>
    <phoneticPr fontId="5"/>
  </si>
  <si>
    <t>完成予定日</t>
    <rPh sb="0" eb="2">
      <t>カンセイ</t>
    </rPh>
    <rPh sb="2" eb="4">
      <t>ヨテイ</t>
    </rPh>
    <rPh sb="4" eb="5">
      <t>ビ</t>
    </rPh>
    <phoneticPr fontId="5"/>
  </si>
  <si>
    <t>高崎市上下水道事業管理者</t>
  </si>
  <si>
    <t>第</t>
    <rPh sb="0" eb="1">
      <t>ダイ</t>
    </rPh>
    <phoneticPr fontId="5"/>
  </si>
  <si>
    <t>収受</t>
    <rPh sb="0" eb="2">
      <t>シュウジュ</t>
    </rPh>
    <phoneticPr fontId="5"/>
  </si>
  <si>
    <t>号</t>
    <rPh sb="0" eb="1">
      <t>ゴウ</t>
    </rPh>
    <phoneticPr fontId="5"/>
  </si>
  <si>
    <t>受付</t>
    <rPh sb="0" eb="2">
      <t>ウケツケ</t>
    </rPh>
    <phoneticPr fontId="5"/>
  </si>
  <si>
    <t>担当</t>
    <rPh sb="0" eb="2">
      <t>タントウ</t>
    </rPh>
    <phoneticPr fontId="5"/>
  </si>
  <si>
    <t>係長</t>
    <rPh sb="0" eb="2">
      <t>カカリチョウ</t>
    </rPh>
    <phoneticPr fontId="5"/>
  </si>
  <si>
    <t>課長</t>
    <rPh sb="0" eb="2">
      <t>カチョウ</t>
    </rPh>
    <phoneticPr fontId="5"/>
  </si>
  <si>
    <t>水栓番号</t>
    <rPh sb="0" eb="4">
      <t>スイセンバンゴウ</t>
    </rPh>
    <phoneticPr fontId="5"/>
  </si>
  <si>
    <t>給水装置工事申込書</t>
    <rPh sb="0" eb="6">
      <t>キュウスイソウチコウジ</t>
    </rPh>
    <rPh sb="6" eb="9">
      <t>モウシコミショ</t>
    </rPh>
    <phoneticPr fontId="5"/>
  </si>
  <si>
    <t>※携帯電話を記載</t>
    <phoneticPr fontId="5"/>
  </si>
  <si>
    <t>　私は、次の指定給水装置工事事業者に、給水装置工事の申込手続及び施工に関する一切を委任し、工事を申込みます。なお、給水装置工事の施工にあたっては、給水条例をはじめとする関係法令等の遵守を徹底します。　　　　　　　　　
　また、給水装置工事の申込にあたって、以下の確認事項について誓約・同意いたします。当該給水装置の権利移転をした際は、継承者に本書の事項を遵守させます。</t>
    <phoneticPr fontId="5"/>
  </si>
  <si>
    <t>工事場所</t>
    <rPh sb="0" eb="2">
      <t>コウジ</t>
    </rPh>
    <rPh sb="2" eb="4">
      <t>バショ</t>
    </rPh>
    <phoneticPr fontId="5"/>
  </si>
  <si>
    <t>住　　所</t>
    <rPh sb="0" eb="1">
      <t>ジュウ</t>
    </rPh>
    <rPh sb="3" eb="4">
      <t>ショ</t>
    </rPh>
    <phoneticPr fontId="5"/>
  </si>
  <si>
    <t>事業者名</t>
    <rPh sb="0" eb="4">
      <t>ジギョウシャメイ</t>
    </rPh>
    <phoneticPr fontId="5"/>
  </si>
  <si>
    <t>代 表 者</t>
    <phoneticPr fontId="5"/>
  </si>
  <si>
    <t>主任技術者</t>
    <rPh sb="0" eb="5">
      <t>シュニンギジュツシャ</t>
    </rPh>
    <phoneticPr fontId="5"/>
  </si>
  <si>
    <t>電話（代表番号）</t>
    <phoneticPr fontId="5"/>
  </si>
  <si>
    <t>ＦＡＸ番号</t>
    <phoneticPr fontId="5"/>
  </si>
  <si>
    <t>電話（担当者）</t>
    <phoneticPr fontId="5"/>
  </si>
  <si>
    <t>その他メール等</t>
    <phoneticPr fontId="5"/>
  </si>
  <si>
    <t>確認事項</t>
    <rPh sb="0" eb="4">
      <t>カクニンジコウ</t>
    </rPh>
    <phoneticPr fontId="5"/>
  </si>
  <si>
    <t xml:space="preserve">
※該当項目の□にチェック記入</t>
    <phoneticPr fontId="5"/>
  </si>
  <si>
    <t>（新設・改造の場合）
　分岐から量水器までの管種・口径等の配管情報について公開することに同意します。　　　　</t>
    <phoneticPr fontId="5"/>
  </si>
  <si>
    <t>（新設・改造の場合）
　今後、内線改造等を行う際は、必ず指定給水装置工事事業者に依頼することを誓約します。</t>
    <phoneticPr fontId="5"/>
  </si>
  <si>
    <t>（受水槽を設置しない場合）
　貯水機能を有していないため、計画的及び緊急の断水時等のやむを得ない場合には、水の使用ができなくなることを承諾し、異議申し立てを行わないことを誓約します。</t>
    <phoneticPr fontId="5"/>
  </si>
  <si>
    <t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t>
    <phoneticPr fontId="5"/>
  </si>
  <si>
    <t>権利関係者取得済同意事項</t>
    <phoneticPr fontId="5"/>
  </si>
  <si>
    <t>給水装置
所有者</t>
    <phoneticPr fontId="5"/>
  </si>
  <si>
    <t xml:space="preserve">
家屋所有者</t>
    <phoneticPr fontId="5"/>
  </si>
  <si>
    <t xml:space="preserve">
土地所有者</t>
    <phoneticPr fontId="5"/>
  </si>
  <si>
    <t>その他
利害関係人</t>
    <phoneticPr fontId="5"/>
  </si>
  <si>
    <t>量水器</t>
    <rPh sb="0" eb="3">
      <t>リョウスイキ</t>
    </rPh>
    <phoneticPr fontId="5"/>
  </si>
  <si>
    <t>mm</t>
    <phoneticPr fontId="5"/>
  </si>
  <si>
    <t>個</t>
    <rPh sb="0" eb="1">
      <t>コ</t>
    </rPh>
    <phoneticPr fontId="5"/>
  </si>
  <si>
    <t>同意</t>
    <rPh sb="0" eb="2">
      <t>ドウイ</t>
    </rPh>
    <phoneticPr fontId="5"/>
  </si>
  <si>
    <t>増圧</t>
    <rPh sb="0" eb="2">
      <t>ゾウアツ</t>
    </rPh>
    <phoneticPr fontId="5"/>
  </si>
  <si>
    <t>道路占用</t>
    <rPh sb="0" eb="4">
      <t>ドウロセンヨウ</t>
    </rPh>
    <phoneticPr fontId="5"/>
  </si>
  <si>
    <t>寄附</t>
    <rPh sb="0" eb="2">
      <t>キフ</t>
    </rPh>
    <phoneticPr fontId="5"/>
  </si>
  <si>
    <t>誓約</t>
    <rPh sb="0" eb="2">
      <t>セイヤク</t>
    </rPh>
    <phoneticPr fontId="5"/>
  </si>
  <si>
    <t>三階</t>
    <rPh sb="0" eb="2">
      <t>サンカイ</t>
    </rPh>
    <phoneticPr fontId="5"/>
  </si>
  <si>
    <t>－</t>
    <phoneticPr fontId="5"/>
  </si>
  <si>
    <t>公図</t>
    <rPh sb="0" eb="2">
      <t>コウズ</t>
    </rPh>
    <phoneticPr fontId="5"/>
  </si>
  <si>
    <t>受水槽</t>
    <rPh sb="0" eb="3">
      <t>ジュスイソウ</t>
    </rPh>
    <phoneticPr fontId="5"/>
  </si>
  <si>
    <t>計算</t>
    <rPh sb="0" eb="2">
      <t>ケイサン</t>
    </rPh>
    <phoneticPr fontId="5"/>
  </si>
  <si>
    <t>道路使用</t>
    <rPh sb="0" eb="4">
      <t>ドウロシヨウ</t>
    </rPh>
    <phoneticPr fontId="5"/>
  </si>
  <si>
    <t>建築確認</t>
    <rPh sb="0" eb="4">
      <t>ケンチクカクニン</t>
    </rPh>
    <phoneticPr fontId="5"/>
  </si>
  <si>
    <t>開栓日</t>
    <rPh sb="0" eb="3">
      <t>カイセンビ</t>
    </rPh>
    <phoneticPr fontId="5"/>
  </si>
  <si>
    <t>検査日</t>
    <rPh sb="0" eb="3">
      <t>ケンサビ</t>
    </rPh>
    <phoneticPr fontId="5"/>
  </si>
  <si>
    <t>新設量水器</t>
    <rPh sb="0" eb="5">
      <t>シンセツリョウスイキ</t>
    </rPh>
    <phoneticPr fontId="5"/>
  </si>
  <si>
    <t>検満</t>
    <rPh sb="0" eb="2">
      <t>ケンマン</t>
    </rPh>
    <phoneticPr fontId="5"/>
  </si>
  <si>
    <t>指針</t>
    <rPh sb="0" eb="2">
      <t>シシン</t>
    </rPh>
    <phoneticPr fontId="5"/>
  </si>
  <si>
    <t>審査・検査手数料等(税込)</t>
    <phoneticPr fontId="5"/>
  </si>
  <si>
    <t>水道加入金等(税込)</t>
    <phoneticPr fontId="5"/>
  </si>
  <si>
    <t>審査</t>
    <phoneticPr fontId="5"/>
  </si>
  <si>
    <t>検査</t>
    <rPh sb="0" eb="2">
      <t>ケンサ</t>
    </rPh>
    <phoneticPr fontId="5"/>
  </si>
  <si>
    <t>領　収</t>
    <phoneticPr fontId="5"/>
  </si>
  <si>
    <t>確認１</t>
    <phoneticPr fontId="5"/>
  </si>
  <si>
    <t>検査１</t>
    <rPh sb="0" eb="2">
      <t>ケンサ</t>
    </rPh>
    <phoneticPr fontId="5"/>
  </si>
  <si>
    <t>確認２</t>
    <rPh sb="0" eb="2">
      <t>カクニン</t>
    </rPh>
    <phoneticPr fontId="5"/>
  </si>
  <si>
    <t>検査２</t>
    <rPh sb="0" eb="2">
      <t>ケンサ</t>
    </rPh>
    <phoneticPr fontId="5"/>
  </si>
  <si>
    <t>検査３</t>
    <rPh sb="0" eb="2">
      <t>ケンサ</t>
    </rPh>
    <phoneticPr fontId="5"/>
  </si>
  <si>
    <t>給水装置工事明細書</t>
    <phoneticPr fontId="5"/>
  </si>
  <si>
    <t>審査</t>
    <rPh sb="0" eb="2">
      <t>シンサ</t>
    </rPh>
    <phoneticPr fontId="5"/>
  </si>
  <si>
    <t>使用材料（一次側：公道～メーター）（等）</t>
    <phoneticPr fontId="5"/>
  </si>
  <si>
    <t>使用材料等（二次側：メーター～）（等）</t>
    <phoneticPr fontId="5"/>
  </si>
  <si>
    <t>（申込先）</t>
    <rPh sb="1" eb="4">
      <t>モウシコミサキ</t>
    </rPh>
    <phoneticPr fontId="5"/>
  </si>
  <si>
    <t>（申込者）</t>
    <rPh sb="1" eb="4">
      <t>モウシコミシャ</t>
    </rPh>
    <phoneticPr fontId="5"/>
  </si>
  <si>
    <t>指定給水
装置工事
事業者</t>
    <phoneticPr fontId="5"/>
  </si>
  <si>
    <t>指定番号</t>
    <phoneticPr fontId="5"/>
  </si>
  <si>
    <t>)</t>
    <phoneticPr fontId="5"/>
  </si>
  <si>
    <t>(</t>
    <phoneticPr fontId="5"/>
  </si>
  <si>
    <t>高</t>
    <rPh sb="0" eb="1">
      <t>タカ</t>
    </rPh>
    <phoneticPr fontId="19"/>
  </si>
  <si>
    <t>群</t>
    <rPh sb="0" eb="1">
      <t>グン</t>
    </rPh>
    <phoneticPr fontId="19"/>
  </si>
  <si>
    <t>箕</t>
    <rPh sb="0" eb="1">
      <t>ミ</t>
    </rPh>
    <phoneticPr fontId="19"/>
  </si>
  <si>
    <t>倉</t>
    <rPh sb="0" eb="1">
      <t>クラ</t>
    </rPh>
    <phoneticPr fontId="19"/>
  </si>
  <si>
    <t>榛</t>
    <rPh sb="0" eb="1">
      <t>ハリ</t>
    </rPh>
    <phoneticPr fontId="19"/>
  </si>
  <si>
    <t>吉</t>
    <rPh sb="0" eb="1">
      <t>キチ</t>
    </rPh>
    <phoneticPr fontId="19"/>
  </si>
  <si>
    <t>新</t>
    <rPh sb="0" eb="1">
      <t>シン</t>
    </rPh>
    <phoneticPr fontId="19"/>
  </si>
  <si>
    <t>全て</t>
    <rPh sb="0" eb="1">
      <t>スベ</t>
    </rPh>
    <phoneticPr fontId="19"/>
  </si>
  <si>
    <t>旧市</t>
    <rPh sb="0" eb="1">
      <t>キュウ</t>
    </rPh>
    <rPh sb="1" eb="2">
      <t>シ</t>
    </rPh>
    <phoneticPr fontId="19"/>
  </si>
  <si>
    <t>群馬地域</t>
    <rPh sb="0" eb="2">
      <t>グンマ</t>
    </rPh>
    <rPh sb="2" eb="4">
      <t>チイキ</t>
    </rPh>
    <phoneticPr fontId="19"/>
  </si>
  <si>
    <t>箕郷地域</t>
    <rPh sb="0" eb="2">
      <t>ミサト</t>
    </rPh>
    <rPh sb="2" eb="4">
      <t>チイキ</t>
    </rPh>
    <phoneticPr fontId="19"/>
  </si>
  <si>
    <t>倉渕地域</t>
    <rPh sb="0" eb="2">
      <t>クラブチ</t>
    </rPh>
    <rPh sb="2" eb="4">
      <t>チイキ</t>
    </rPh>
    <phoneticPr fontId="19"/>
  </si>
  <si>
    <t>榛名地域</t>
    <rPh sb="0" eb="2">
      <t>ハルナ</t>
    </rPh>
    <rPh sb="2" eb="4">
      <t>チイキ</t>
    </rPh>
    <phoneticPr fontId="19"/>
  </si>
  <si>
    <t>吉井地域</t>
    <rPh sb="0" eb="2">
      <t>ヨシイ</t>
    </rPh>
    <rPh sb="2" eb="4">
      <t>チイキ</t>
    </rPh>
    <phoneticPr fontId="19"/>
  </si>
  <si>
    <t>新町地域</t>
    <rPh sb="0" eb="2">
      <t>シンマチ</t>
    </rPh>
    <rPh sb="2" eb="4">
      <t>チイキ</t>
    </rPh>
    <phoneticPr fontId="19"/>
  </si>
  <si>
    <t>安中市</t>
    <rPh sb="0" eb="2">
      <t>アンナカ</t>
    </rPh>
    <rPh sb="2" eb="3">
      <t>シ</t>
    </rPh>
    <phoneticPr fontId="19"/>
  </si>
  <si>
    <t>前橋市</t>
    <rPh sb="0" eb="2">
      <t>マエバシ</t>
    </rPh>
    <rPh sb="2" eb="3">
      <t>シ</t>
    </rPh>
    <phoneticPr fontId="19"/>
  </si>
  <si>
    <t>吾妻郡</t>
    <rPh sb="0" eb="3">
      <t>アガツマグン</t>
    </rPh>
    <phoneticPr fontId="19"/>
  </si>
  <si>
    <t>藤岡市</t>
    <rPh sb="0" eb="3">
      <t>フジオカシ</t>
    </rPh>
    <phoneticPr fontId="19"/>
  </si>
  <si>
    <t>埼玉県</t>
    <rPh sb="0" eb="3">
      <t>サイタマケン</t>
    </rPh>
    <phoneticPr fontId="19"/>
  </si>
  <si>
    <t>市街町名</t>
    <rPh sb="0" eb="2">
      <t>シガイ</t>
    </rPh>
    <rPh sb="2" eb="4">
      <t>チョウメイ</t>
    </rPh>
    <phoneticPr fontId="19"/>
  </si>
  <si>
    <t>新設</t>
    <rPh sb="0" eb="2">
      <t>シンセツ</t>
    </rPh>
    <phoneticPr fontId="19"/>
  </si>
  <si>
    <t>量水器φ</t>
    <phoneticPr fontId="19"/>
  </si>
  <si>
    <t>㎜</t>
    <phoneticPr fontId="19"/>
  </si>
  <si>
    <t>相生町</t>
    <rPh sb="0" eb="3">
      <t>アイオイチョウ</t>
    </rPh>
    <phoneticPr fontId="19"/>
  </si>
  <si>
    <t>板鼻</t>
    <rPh sb="0" eb="2">
      <t>イタハナ</t>
    </rPh>
    <phoneticPr fontId="19"/>
  </si>
  <si>
    <t>青梨町</t>
    <rPh sb="0" eb="3">
      <t>アオナシマチ</t>
    </rPh>
    <phoneticPr fontId="19"/>
  </si>
  <si>
    <t>吾妻町岡崎</t>
    <rPh sb="0" eb="3">
      <t>アガツママチ</t>
    </rPh>
    <rPh sb="3" eb="5">
      <t>オカザキ</t>
    </rPh>
    <phoneticPr fontId="19"/>
  </si>
  <si>
    <t>森新田</t>
    <rPh sb="0" eb="1">
      <t>モリ</t>
    </rPh>
    <rPh sb="1" eb="3">
      <t>シンデン</t>
    </rPh>
    <phoneticPr fontId="19"/>
  </si>
  <si>
    <t>児玉郡上里町勅使河原</t>
    <rPh sb="0" eb="3">
      <t>コダマグン</t>
    </rPh>
    <rPh sb="3" eb="6">
      <t>カミサトマチ</t>
    </rPh>
    <rPh sb="6" eb="10">
      <t>テシガワラ</t>
    </rPh>
    <phoneticPr fontId="19"/>
  </si>
  <si>
    <t>取出しのみ</t>
    <phoneticPr fontId="19"/>
  </si>
  <si>
    <t>赤坂町</t>
    <rPh sb="0" eb="2">
      <t>アカサカ</t>
    </rPh>
    <rPh sb="2" eb="3">
      <t>マチ</t>
    </rPh>
    <phoneticPr fontId="19"/>
  </si>
  <si>
    <t>岩井</t>
    <rPh sb="0" eb="2">
      <t>イワイ</t>
    </rPh>
    <phoneticPr fontId="19"/>
  </si>
  <si>
    <t>川曲町</t>
    <rPh sb="0" eb="2">
      <t>カワマガリ</t>
    </rPh>
    <rPh sb="2" eb="3">
      <t>マチ</t>
    </rPh>
    <phoneticPr fontId="19"/>
  </si>
  <si>
    <t>吾妻町川戸</t>
    <rPh sb="0" eb="3">
      <t>アガツママチ</t>
    </rPh>
    <rPh sb="3" eb="5">
      <t>カワト</t>
    </rPh>
    <phoneticPr fontId="19"/>
  </si>
  <si>
    <t>阿久津町</t>
    <rPh sb="0" eb="3">
      <t>アクツ</t>
    </rPh>
    <rPh sb="3" eb="4">
      <t>マチ</t>
    </rPh>
    <phoneticPr fontId="19"/>
  </si>
  <si>
    <t>大谷</t>
    <rPh sb="0" eb="2">
      <t>オオヤ</t>
    </rPh>
    <phoneticPr fontId="19"/>
  </si>
  <si>
    <t>鳥羽町</t>
    <rPh sb="0" eb="3">
      <t>トリバマチ</t>
    </rPh>
    <phoneticPr fontId="19"/>
  </si>
  <si>
    <t>吾妻町萩生</t>
    <rPh sb="0" eb="3">
      <t>アガツママチ</t>
    </rPh>
    <rPh sb="3" eb="5">
      <t>ハギュウ</t>
    </rPh>
    <phoneticPr fontId="19"/>
  </si>
  <si>
    <t>㎜→</t>
    <phoneticPr fontId="19"/>
  </si>
  <si>
    <t>旭町</t>
    <rPh sb="0" eb="1">
      <t>アサヒ</t>
    </rPh>
    <rPh sb="1" eb="2">
      <t>チョウ</t>
    </rPh>
    <phoneticPr fontId="19"/>
  </si>
  <si>
    <t>野殿</t>
    <rPh sb="0" eb="2">
      <t>ノデン</t>
    </rPh>
    <phoneticPr fontId="19"/>
  </si>
  <si>
    <t>元総社町</t>
    <rPh sb="0" eb="4">
      <t>モトソウジャマチ</t>
    </rPh>
    <phoneticPr fontId="19"/>
  </si>
  <si>
    <t>足門町</t>
    <rPh sb="0" eb="3">
      <t>アシカドマチ</t>
    </rPh>
    <phoneticPr fontId="19"/>
  </si>
  <si>
    <t>中執</t>
    <rPh sb="0" eb="2">
      <t>チュウシツ</t>
    </rPh>
    <phoneticPr fontId="19"/>
  </si>
  <si>
    <t>東町</t>
    <rPh sb="0" eb="2">
      <t>アズマチョウ</t>
    </rPh>
    <phoneticPr fontId="19"/>
  </si>
  <si>
    <t>あら町</t>
    <rPh sb="2" eb="3">
      <t>マチ</t>
    </rPh>
    <phoneticPr fontId="19"/>
  </si>
  <si>
    <t xml:space="preserve">
</t>
    <phoneticPr fontId="19"/>
  </si>
  <si>
    <t>配管図・記号</t>
    <rPh sb="0" eb="3">
      <t>ハイカンズ</t>
    </rPh>
    <rPh sb="4" eb="6">
      <t>キゴウ</t>
    </rPh>
    <phoneticPr fontId="19"/>
  </si>
  <si>
    <t>飯玉町</t>
    <rPh sb="0" eb="2">
      <t>イイダマ</t>
    </rPh>
    <rPh sb="2" eb="3">
      <t>マチ</t>
    </rPh>
    <phoneticPr fontId="19"/>
  </si>
  <si>
    <t>飯塚町</t>
    <rPh sb="0" eb="3">
      <t>イイヅカマチ</t>
    </rPh>
    <phoneticPr fontId="19"/>
  </si>
  <si>
    <t>石原町</t>
    <rPh sb="0" eb="2">
      <t>イシハラ</t>
    </rPh>
    <rPh sb="2" eb="3">
      <t>マチ</t>
    </rPh>
    <phoneticPr fontId="19"/>
  </si>
  <si>
    <t>井出町</t>
    <rPh sb="0" eb="3">
      <t>イデマチ</t>
    </rPh>
    <phoneticPr fontId="19"/>
  </si>
  <si>
    <t>稲荷町</t>
    <rPh sb="0" eb="3">
      <t>イナリチョウ</t>
    </rPh>
    <phoneticPr fontId="19"/>
  </si>
  <si>
    <t>井野町</t>
    <rPh sb="0" eb="3">
      <t>イノマチ</t>
    </rPh>
    <phoneticPr fontId="19"/>
  </si>
  <si>
    <t>岩押町</t>
    <rPh sb="0" eb="3">
      <t>イワオシマチ</t>
    </rPh>
    <phoneticPr fontId="19"/>
  </si>
  <si>
    <t>岩鼻町</t>
    <rPh sb="0" eb="3">
      <t>イワハナチョウ</t>
    </rPh>
    <phoneticPr fontId="19"/>
  </si>
  <si>
    <t>請地町</t>
    <rPh sb="0" eb="1">
      <t>ウケ</t>
    </rPh>
    <rPh sb="1" eb="2">
      <t>チ</t>
    </rPh>
    <rPh sb="2" eb="3">
      <t>マチ</t>
    </rPh>
    <phoneticPr fontId="19"/>
  </si>
  <si>
    <t>後疋間町</t>
    <rPh sb="0" eb="3">
      <t>アトヒキマ</t>
    </rPh>
    <rPh sb="3" eb="4">
      <t>マチ</t>
    </rPh>
    <phoneticPr fontId="19"/>
  </si>
  <si>
    <t>歌川町</t>
    <rPh sb="0" eb="2">
      <t>ウタガワ</t>
    </rPh>
    <rPh sb="2" eb="3">
      <t>チョウ</t>
    </rPh>
    <phoneticPr fontId="19"/>
  </si>
  <si>
    <t>江木町</t>
    <rPh sb="0" eb="3">
      <t>エギマチ</t>
    </rPh>
    <phoneticPr fontId="19"/>
  </si>
  <si>
    <t>大沢町</t>
    <rPh sb="0" eb="3">
      <t>オオサワチョウ</t>
    </rPh>
    <phoneticPr fontId="19"/>
  </si>
  <si>
    <t>大橋町</t>
    <rPh sb="0" eb="3">
      <t>オオハシマチ</t>
    </rPh>
    <phoneticPr fontId="19"/>
  </si>
  <si>
    <t>大八木町</t>
    <rPh sb="0" eb="4">
      <t>オオヤギマチ</t>
    </rPh>
    <phoneticPr fontId="19"/>
  </si>
  <si>
    <t>沖町</t>
    <rPh sb="0" eb="2">
      <t>オキマチ</t>
    </rPh>
    <phoneticPr fontId="19"/>
  </si>
  <si>
    <t>貝沢町</t>
    <rPh sb="0" eb="2">
      <t>カイザワ</t>
    </rPh>
    <rPh sb="2" eb="3">
      <t>マチ</t>
    </rPh>
    <phoneticPr fontId="19"/>
  </si>
  <si>
    <t>鍛治町</t>
    <rPh sb="0" eb="3">
      <t>カジマチ</t>
    </rPh>
    <phoneticPr fontId="19"/>
  </si>
  <si>
    <t>片岡町１丁目</t>
    <rPh sb="0" eb="2">
      <t>カタオカ</t>
    </rPh>
    <rPh sb="2" eb="3">
      <t>マチ</t>
    </rPh>
    <rPh sb="4" eb="6">
      <t>チョウメ</t>
    </rPh>
    <phoneticPr fontId="19"/>
  </si>
  <si>
    <t>片岡町２丁目</t>
    <rPh sb="0" eb="2">
      <t>カタオカ</t>
    </rPh>
    <rPh sb="2" eb="3">
      <t>マチ</t>
    </rPh>
    <rPh sb="4" eb="6">
      <t>チョウメ</t>
    </rPh>
    <phoneticPr fontId="19"/>
  </si>
  <si>
    <t>片岡町３丁目</t>
    <rPh sb="0" eb="2">
      <t>カタオカ</t>
    </rPh>
    <rPh sb="2" eb="3">
      <t>マチ</t>
    </rPh>
    <rPh sb="4" eb="6">
      <t>チョウメ</t>
    </rPh>
    <phoneticPr fontId="19"/>
  </si>
  <si>
    <t>嘉多町</t>
    <rPh sb="0" eb="3">
      <t>カタマチ</t>
    </rPh>
    <phoneticPr fontId="19"/>
  </si>
  <si>
    <t>金井淵町</t>
    <rPh sb="0" eb="4">
      <t>カナイブチマチ</t>
    </rPh>
    <phoneticPr fontId="19"/>
  </si>
  <si>
    <t>金古町</t>
    <rPh sb="0" eb="2">
      <t>カネコ</t>
    </rPh>
    <rPh sb="2" eb="3">
      <t>マチ</t>
    </rPh>
    <phoneticPr fontId="19"/>
  </si>
  <si>
    <t>上大島町</t>
    <rPh sb="0" eb="4">
      <t>カミオオシママチ</t>
    </rPh>
    <phoneticPr fontId="19"/>
  </si>
  <si>
    <t>上大類町</t>
    <rPh sb="0" eb="3">
      <t>カミオオルイ</t>
    </rPh>
    <rPh sb="3" eb="4">
      <t>マチ</t>
    </rPh>
    <phoneticPr fontId="19"/>
  </si>
  <si>
    <t>上小鳥町</t>
    <rPh sb="0" eb="4">
      <t>カミコトリマチ</t>
    </rPh>
    <phoneticPr fontId="19"/>
  </si>
  <si>
    <t>上小塙町</t>
    <rPh sb="0" eb="4">
      <t>カミコバナマチ</t>
    </rPh>
    <phoneticPr fontId="19"/>
  </si>
  <si>
    <t>上里見町</t>
    <rPh sb="0" eb="4">
      <t>カミサトミマチ</t>
    </rPh>
    <phoneticPr fontId="19"/>
  </si>
  <si>
    <t>上佐野町</t>
    <rPh sb="0" eb="4">
      <t>カミサノマチ</t>
    </rPh>
    <phoneticPr fontId="19"/>
  </si>
  <si>
    <t>上滝町</t>
    <rPh sb="0" eb="3">
      <t>カミタキマチ</t>
    </rPh>
    <phoneticPr fontId="19"/>
  </si>
  <si>
    <t>上豊岡町</t>
    <rPh sb="0" eb="4">
      <t>カミトヨオカマチ</t>
    </rPh>
    <phoneticPr fontId="19"/>
  </si>
  <si>
    <t>上中居町</t>
    <rPh sb="0" eb="4">
      <t>カミナカイマチ</t>
    </rPh>
    <phoneticPr fontId="19"/>
  </si>
  <si>
    <t>上並榎町</t>
    <rPh sb="0" eb="4">
      <t>カミナミエマチ</t>
    </rPh>
    <phoneticPr fontId="19"/>
  </si>
  <si>
    <t>上室田町</t>
    <rPh sb="0" eb="4">
      <t>カミムロダマチ</t>
    </rPh>
    <phoneticPr fontId="19"/>
  </si>
  <si>
    <t>上和田町</t>
    <rPh sb="0" eb="4">
      <t>カミワダマチ</t>
    </rPh>
    <phoneticPr fontId="19"/>
  </si>
  <si>
    <t>菊地町</t>
    <rPh sb="0" eb="2">
      <t>キクチ</t>
    </rPh>
    <rPh sb="2" eb="3">
      <t>マチ</t>
    </rPh>
    <phoneticPr fontId="19"/>
  </si>
  <si>
    <t>北新波町</t>
    <rPh sb="0" eb="4">
      <t>キタアラナミマチ</t>
    </rPh>
    <phoneticPr fontId="19"/>
  </si>
  <si>
    <t>北久保町</t>
    <rPh sb="0" eb="4">
      <t>キタクボマチ</t>
    </rPh>
    <phoneticPr fontId="19"/>
  </si>
  <si>
    <t>北通町</t>
    <rPh sb="0" eb="3">
      <t>キタドオリマチ</t>
    </rPh>
    <phoneticPr fontId="19"/>
  </si>
  <si>
    <t>北原町</t>
    <rPh sb="0" eb="3">
      <t>キタハラマチ</t>
    </rPh>
    <phoneticPr fontId="19"/>
  </si>
  <si>
    <t>北双葉町</t>
    <rPh sb="0" eb="4">
      <t>キタフタバマチ</t>
    </rPh>
    <phoneticPr fontId="19"/>
  </si>
  <si>
    <t>木部町</t>
    <rPh sb="0" eb="3">
      <t>キベマチ</t>
    </rPh>
    <phoneticPr fontId="19"/>
  </si>
  <si>
    <t>京目町</t>
    <rPh sb="0" eb="3">
      <t>キョウメマチ</t>
    </rPh>
    <phoneticPr fontId="19"/>
  </si>
  <si>
    <t>行力町</t>
    <rPh sb="0" eb="3">
      <t>ギョウリキマチ</t>
    </rPh>
    <phoneticPr fontId="19"/>
  </si>
  <si>
    <t>九蔵町</t>
    <rPh sb="0" eb="3">
      <t>クゾウマチ</t>
    </rPh>
    <phoneticPr fontId="19"/>
  </si>
  <si>
    <t>倉賀野町</t>
    <rPh sb="0" eb="4">
      <t>クラガノマチ</t>
    </rPh>
    <phoneticPr fontId="19"/>
  </si>
  <si>
    <t>倉渕町岩氷</t>
    <rPh sb="0" eb="2">
      <t>クラブチ</t>
    </rPh>
    <rPh sb="2" eb="3">
      <t>マチ</t>
    </rPh>
    <rPh sb="3" eb="5">
      <t>イワコオリ</t>
    </rPh>
    <phoneticPr fontId="19"/>
  </si>
  <si>
    <t>倉渕町川浦</t>
    <rPh sb="0" eb="3">
      <t>クラブチマチ</t>
    </rPh>
    <rPh sb="3" eb="5">
      <t>カワウラ</t>
    </rPh>
    <phoneticPr fontId="19"/>
  </si>
  <si>
    <t>倉渕町権田</t>
    <rPh sb="0" eb="3">
      <t>クラブチマチ</t>
    </rPh>
    <rPh sb="3" eb="5">
      <t>ゴンダ</t>
    </rPh>
    <phoneticPr fontId="19"/>
  </si>
  <si>
    <t>倉渕町三ノ倉</t>
    <rPh sb="0" eb="3">
      <t>クラブチマチ</t>
    </rPh>
    <rPh sb="3" eb="4">
      <t>サン</t>
    </rPh>
    <rPh sb="5" eb="6">
      <t>クラ</t>
    </rPh>
    <phoneticPr fontId="19"/>
  </si>
  <si>
    <t>倉渕町水沼</t>
    <rPh sb="0" eb="3">
      <t>クラブチマチ</t>
    </rPh>
    <rPh sb="3" eb="5">
      <t>ミズヌマ</t>
    </rPh>
    <phoneticPr fontId="19"/>
  </si>
  <si>
    <t>栗崎町</t>
    <rPh sb="0" eb="3">
      <t>クリサキマチ</t>
    </rPh>
    <phoneticPr fontId="19"/>
  </si>
  <si>
    <t>剣崎町</t>
    <rPh sb="0" eb="3">
      <t>ケンザキマチ</t>
    </rPh>
    <phoneticPr fontId="19"/>
  </si>
  <si>
    <t>神戸町</t>
    <rPh sb="0" eb="3">
      <t>コウベマチ</t>
    </rPh>
    <phoneticPr fontId="19"/>
  </si>
  <si>
    <t>小八木町</t>
    <rPh sb="0" eb="4">
      <t>コヤギマチ</t>
    </rPh>
    <phoneticPr fontId="19"/>
  </si>
  <si>
    <t>栄町</t>
    <rPh sb="0" eb="2">
      <t>サカエチョウ</t>
    </rPh>
    <phoneticPr fontId="19"/>
  </si>
  <si>
    <t>佐野窪町</t>
    <rPh sb="0" eb="4">
      <t>サノクボマチ</t>
    </rPh>
    <phoneticPr fontId="19"/>
  </si>
  <si>
    <t>鞘町</t>
    <rPh sb="0" eb="2">
      <t>サヤマチ</t>
    </rPh>
    <phoneticPr fontId="19"/>
  </si>
  <si>
    <t>新後閑町</t>
    <rPh sb="0" eb="3">
      <t>シンゴカン</t>
    </rPh>
    <rPh sb="3" eb="4">
      <t>マチ</t>
    </rPh>
    <phoneticPr fontId="19"/>
  </si>
  <si>
    <t>柴崎町</t>
    <rPh sb="0" eb="3">
      <t>シバサキマチ</t>
    </rPh>
    <phoneticPr fontId="19"/>
  </si>
  <si>
    <t>芝塚町</t>
    <rPh sb="0" eb="3">
      <t>シバヅカマチ</t>
    </rPh>
    <phoneticPr fontId="19"/>
  </si>
  <si>
    <t>島野町</t>
    <rPh sb="0" eb="3">
      <t>シマノマチ</t>
    </rPh>
    <phoneticPr fontId="19"/>
  </si>
  <si>
    <t>下大島町</t>
    <rPh sb="0" eb="4">
      <t>シモオオシママチ</t>
    </rPh>
    <phoneticPr fontId="19"/>
  </si>
  <si>
    <t>下大類町</t>
    <rPh sb="0" eb="4">
      <t>シモオオルイマチ</t>
    </rPh>
    <phoneticPr fontId="19"/>
  </si>
  <si>
    <t>下小鳥町</t>
    <rPh sb="0" eb="4">
      <t>シモコトリマチ</t>
    </rPh>
    <phoneticPr fontId="19"/>
  </si>
  <si>
    <t>下小塙町</t>
    <rPh sb="0" eb="4">
      <t>シモコバナマチ</t>
    </rPh>
    <phoneticPr fontId="19"/>
  </si>
  <si>
    <t>下斎田町</t>
    <rPh sb="0" eb="1">
      <t>シモ</t>
    </rPh>
    <rPh sb="1" eb="3">
      <t>サイタ</t>
    </rPh>
    <rPh sb="3" eb="4">
      <t>チョウ</t>
    </rPh>
    <phoneticPr fontId="19"/>
  </si>
  <si>
    <t>下里見町</t>
    <rPh sb="0" eb="4">
      <t>シモサトミマチ</t>
    </rPh>
    <phoneticPr fontId="19"/>
  </si>
  <si>
    <t>下佐野町</t>
    <rPh sb="0" eb="4">
      <t>シモサノマチ</t>
    </rPh>
    <phoneticPr fontId="19"/>
  </si>
  <si>
    <t>下滝町</t>
    <rPh sb="0" eb="2">
      <t>シモタキ</t>
    </rPh>
    <rPh sb="2" eb="3">
      <t>マチ</t>
    </rPh>
    <phoneticPr fontId="19"/>
  </si>
  <si>
    <t>下豊岡町</t>
    <rPh sb="0" eb="3">
      <t>シモトヨオカ</t>
    </rPh>
    <rPh sb="3" eb="4">
      <t>マチ</t>
    </rPh>
    <phoneticPr fontId="19"/>
  </si>
  <si>
    <t>下中居町</t>
    <rPh sb="0" eb="4">
      <t>シモナカイマチ</t>
    </rPh>
    <phoneticPr fontId="19"/>
  </si>
  <si>
    <t>下之城町</t>
    <rPh sb="0" eb="4">
      <t>シモノジョウマチ</t>
    </rPh>
    <phoneticPr fontId="19"/>
  </si>
  <si>
    <t>下室田町</t>
    <rPh sb="0" eb="4">
      <t>シモムロダマチ</t>
    </rPh>
    <phoneticPr fontId="19"/>
  </si>
  <si>
    <t>下横町</t>
    <rPh sb="0" eb="3">
      <t>シモヨコマチ</t>
    </rPh>
    <phoneticPr fontId="19"/>
  </si>
  <si>
    <t>下和田町1丁目</t>
    <rPh sb="0" eb="4">
      <t>シモワダマチ</t>
    </rPh>
    <rPh sb="5" eb="7">
      <t>チョウメ</t>
    </rPh>
    <phoneticPr fontId="19"/>
  </si>
  <si>
    <t>下和田町2丁目</t>
    <rPh sb="0" eb="4">
      <t>シモワダマチ</t>
    </rPh>
    <rPh sb="5" eb="7">
      <t>チョウメ</t>
    </rPh>
    <phoneticPr fontId="19"/>
  </si>
  <si>
    <t>下和田町3丁目</t>
    <rPh sb="0" eb="4">
      <t>シモワダマチ</t>
    </rPh>
    <rPh sb="5" eb="7">
      <t>チョウメ</t>
    </rPh>
    <phoneticPr fontId="19"/>
  </si>
  <si>
    <t>下和田町4丁目</t>
    <rPh sb="0" eb="4">
      <t>シモワダマチ</t>
    </rPh>
    <rPh sb="5" eb="7">
      <t>チョウメ</t>
    </rPh>
    <phoneticPr fontId="19"/>
  </si>
  <si>
    <t>下和田町5丁目</t>
    <rPh sb="0" eb="4">
      <t>シモワダマチ</t>
    </rPh>
    <rPh sb="5" eb="7">
      <t>チョウメ</t>
    </rPh>
    <phoneticPr fontId="19"/>
  </si>
  <si>
    <t>十文字町</t>
    <rPh sb="0" eb="4">
      <t>ジュモンジマチ</t>
    </rPh>
    <phoneticPr fontId="19"/>
  </si>
  <si>
    <t>宿大類町</t>
    <rPh sb="0" eb="4">
      <t>シュクオオルイマチ</t>
    </rPh>
    <phoneticPr fontId="19"/>
  </si>
  <si>
    <t>宿横手町</t>
    <rPh sb="0" eb="4">
      <t>シュクヨコテマチ</t>
    </rPh>
    <phoneticPr fontId="19"/>
  </si>
  <si>
    <t>正観寺町</t>
    <rPh sb="0" eb="4">
      <t>ショウカンジマチ</t>
    </rPh>
    <phoneticPr fontId="19"/>
  </si>
  <si>
    <t>昭和町</t>
    <rPh sb="0" eb="3">
      <t>ショウワマチ</t>
    </rPh>
    <phoneticPr fontId="19"/>
  </si>
  <si>
    <t>白岩町</t>
    <rPh sb="0" eb="3">
      <t>シロイワマチ</t>
    </rPh>
    <phoneticPr fontId="19"/>
  </si>
  <si>
    <t>白銀町</t>
    <rPh sb="0" eb="3">
      <t>ハクギンチョウ</t>
    </rPh>
    <phoneticPr fontId="19"/>
  </si>
  <si>
    <t>城山町１丁目</t>
    <rPh sb="0" eb="2">
      <t>シロヤマ</t>
    </rPh>
    <rPh sb="2" eb="3">
      <t>マチ</t>
    </rPh>
    <rPh sb="4" eb="6">
      <t>チョウメ</t>
    </rPh>
    <phoneticPr fontId="19"/>
  </si>
  <si>
    <t>城山町２丁目</t>
    <rPh sb="0" eb="2">
      <t>シロヤマ</t>
    </rPh>
    <rPh sb="2" eb="3">
      <t>マチ</t>
    </rPh>
    <rPh sb="4" eb="6">
      <t>チョウメ</t>
    </rPh>
    <phoneticPr fontId="19"/>
  </si>
  <si>
    <t>新紺屋町</t>
    <rPh sb="0" eb="4">
      <t>シンコンヤマチ</t>
    </rPh>
    <phoneticPr fontId="19"/>
  </si>
  <si>
    <t>真町</t>
    <rPh sb="0" eb="2">
      <t>シンマチ</t>
    </rPh>
    <phoneticPr fontId="19"/>
  </si>
  <si>
    <t>新田町</t>
    <rPh sb="0" eb="3">
      <t>シンデンマチ</t>
    </rPh>
    <phoneticPr fontId="19"/>
  </si>
  <si>
    <t>新保田中町</t>
    <rPh sb="0" eb="5">
      <t>シンポタナカマチ</t>
    </rPh>
    <phoneticPr fontId="19"/>
  </si>
  <si>
    <t>新保町</t>
    <rPh sb="0" eb="3">
      <t>シンポマチ</t>
    </rPh>
    <phoneticPr fontId="19"/>
  </si>
  <si>
    <t>新町</t>
    <rPh sb="0" eb="2">
      <t>シンマチ</t>
    </rPh>
    <phoneticPr fontId="19"/>
  </si>
  <si>
    <t>末広町</t>
    <rPh sb="0" eb="3">
      <t>スエヒロチョウ</t>
    </rPh>
    <phoneticPr fontId="19"/>
  </si>
  <si>
    <t>菅谷町</t>
    <rPh sb="0" eb="2">
      <t>スガヤ</t>
    </rPh>
    <rPh sb="2" eb="3">
      <t>マチ</t>
    </rPh>
    <phoneticPr fontId="19"/>
  </si>
  <si>
    <t>砂賀町</t>
    <rPh sb="0" eb="3">
      <t>スナガマチ</t>
    </rPh>
    <phoneticPr fontId="19"/>
  </si>
  <si>
    <t>住吉町</t>
    <rPh sb="0" eb="3">
      <t>スミヨシチョウ</t>
    </rPh>
    <phoneticPr fontId="19"/>
  </si>
  <si>
    <t>堰代町</t>
    <rPh sb="0" eb="3">
      <t>セキダイマチ</t>
    </rPh>
    <phoneticPr fontId="19"/>
  </si>
  <si>
    <t>台新田町</t>
    <rPh sb="0" eb="4">
      <t>ダイシンデンマチ</t>
    </rPh>
    <phoneticPr fontId="19"/>
  </si>
  <si>
    <t>台町</t>
    <rPh sb="0" eb="2">
      <t>ダイマチ</t>
    </rPh>
    <phoneticPr fontId="19"/>
  </si>
  <si>
    <t>高砂町</t>
    <rPh sb="0" eb="3">
      <t>タカサゴマチ</t>
    </rPh>
    <phoneticPr fontId="19"/>
  </si>
  <si>
    <t>高関町</t>
    <rPh sb="0" eb="3">
      <t>タカゼキマチ</t>
    </rPh>
    <phoneticPr fontId="19"/>
  </si>
  <si>
    <t>高浜町</t>
    <rPh sb="0" eb="3">
      <t>タカハママチ</t>
    </rPh>
    <phoneticPr fontId="19"/>
  </si>
  <si>
    <t>高松町</t>
    <rPh sb="0" eb="3">
      <t>タカマツチョウ</t>
    </rPh>
    <phoneticPr fontId="19"/>
  </si>
  <si>
    <t>竜見町</t>
    <rPh sb="0" eb="3">
      <t>タツミチョウ</t>
    </rPh>
    <phoneticPr fontId="19"/>
  </si>
  <si>
    <t>田町</t>
    <rPh sb="0" eb="2">
      <t>タマチ</t>
    </rPh>
    <phoneticPr fontId="19"/>
  </si>
  <si>
    <t>塚田町</t>
    <rPh sb="0" eb="3">
      <t>ツカダマチ</t>
    </rPh>
    <phoneticPr fontId="19"/>
  </si>
  <si>
    <t>筑縄町</t>
    <rPh sb="0" eb="3">
      <t>チクナワチョウ</t>
    </rPh>
    <phoneticPr fontId="19"/>
  </si>
  <si>
    <t>椿町</t>
    <rPh sb="0" eb="2">
      <t>ツバキチョウ</t>
    </rPh>
    <phoneticPr fontId="19"/>
  </si>
  <si>
    <t>鶴見町</t>
    <phoneticPr fontId="19"/>
  </si>
  <si>
    <t>寺尾町</t>
    <rPh sb="0" eb="3">
      <t>テラオマチ</t>
    </rPh>
    <phoneticPr fontId="19"/>
  </si>
  <si>
    <t>天神町</t>
    <rPh sb="0" eb="3">
      <t>テンジンチョウ</t>
    </rPh>
    <phoneticPr fontId="19"/>
  </si>
  <si>
    <t>稲荷台町</t>
    <rPh sb="0" eb="4">
      <t>トウカダイマチ</t>
    </rPh>
    <phoneticPr fontId="19"/>
  </si>
  <si>
    <t>通町</t>
    <rPh sb="0" eb="2">
      <t>トオリマチ</t>
    </rPh>
    <phoneticPr fontId="19"/>
  </si>
  <si>
    <t>常盤町</t>
    <rPh sb="0" eb="3">
      <t>トキワチョウ</t>
    </rPh>
    <phoneticPr fontId="19"/>
  </si>
  <si>
    <t>問屋町１丁目</t>
    <rPh sb="0" eb="3">
      <t>トンヤマチ</t>
    </rPh>
    <rPh sb="4" eb="6">
      <t>チョウメ</t>
    </rPh>
    <phoneticPr fontId="19"/>
  </si>
  <si>
    <t>問屋町２丁目</t>
    <rPh sb="0" eb="3">
      <t>トンヤマチ</t>
    </rPh>
    <rPh sb="4" eb="6">
      <t>チョウメ</t>
    </rPh>
    <phoneticPr fontId="19"/>
  </si>
  <si>
    <t>問屋町３丁目</t>
    <rPh sb="0" eb="3">
      <t>トンヤマチ</t>
    </rPh>
    <rPh sb="4" eb="6">
      <t>チョウメ</t>
    </rPh>
    <phoneticPr fontId="19"/>
  </si>
  <si>
    <t>問屋町４丁目</t>
    <rPh sb="0" eb="3">
      <t>トンヤマチ</t>
    </rPh>
    <rPh sb="4" eb="6">
      <t>チョウメ</t>
    </rPh>
    <phoneticPr fontId="19"/>
  </si>
  <si>
    <t>問屋町西１丁目</t>
    <rPh sb="0" eb="3">
      <t>トンヤマチ</t>
    </rPh>
    <rPh sb="3" eb="4">
      <t>ニシ</t>
    </rPh>
    <rPh sb="5" eb="7">
      <t>チョウメ</t>
    </rPh>
    <phoneticPr fontId="19"/>
  </si>
  <si>
    <t>問屋町西２丁目</t>
    <rPh sb="0" eb="3">
      <t>トンヤマチ</t>
    </rPh>
    <rPh sb="3" eb="4">
      <t>ニシ</t>
    </rPh>
    <rPh sb="5" eb="7">
      <t>チョウメ</t>
    </rPh>
    <phoneticPr fontId="19"/>
  </si>
  <si>
    <t>中泉町</t>
    <rPh sb="0" eb="3">
      <t>ナカイズミマチ</t>
    </rPh>
    <phoneticPr fontId="19"/>
  </si>
  <si>
    <t>中居町１丁目</t>
    <rPh sb="0" eb="3">
      <t>ナカイマチ</t>
    </rPh>
    <rPh sb="4" eb="6">
      <t>チョウメ</t>
    </rPh>
    <phoneticPr fontId="19"/>
  </si>
  <si>
    <t>中居町２丁目</t>
    <rPh sb="0" eb="3">
      <t>ナカイマチ</t>
    </rPh>
    <rPh sb="4" eb="6">
      <t>チョウメ</t>
    </rPh>
    <phoneticPr fontId="19"/>
  </si>
  <si>
    <t>中居町３丁目</t>
    <rPh sb="0" eb="3">
      <t>ナカイマチ</t>
    </rPh>
    <rPh sb="4" eb="6">
      <t>チョウメ</t>
    </rPh>
    <phoneticPr fontId="19"/>
  </si>
  <si>
    <t>中居町４丁目</t>
    <rPh sb="0" eb="3">
      <t>ナカイマチ</t>
    </rPh>
    <rPh sb="4" eb="6">
      <t>チョウメ</t>
    </rPh>
    <phoneticPr fontId="19"/>
  </si>
  <si>
    <t>中大類町</t>
    <rPh sb="0" eb="4">
      <t>ナカオオルイマチ</t>
    </rPh>
    <phoneticPr fontId="19"/>
  </si>
  <si>
    <t>中尾町</t>
    <rPh sb="0" eb="3">
      <t>ナカオマチ</t>
    </rPh>
    <phoneticPr fontId="19"/>
  </si>
  <si>
    <t>中紺屋町</t>
    <rPh sb="0" eb="4">
      <t>ナカコンヤマチ</t>
    </rPh>
    <phoneticPr fontId="19"/>
  </si>
  <si>
    <t>中里町</t>
    <rPh sb="0" eb="3">
      <t>ナカザトマチ</t>
    </rPh>
    <phoneticPr fontId="19"/>
  </si>
  <si>
    <t>中里見町</t>
    <rPh sb="0" eb="4">
      <t>ナカサトミマチ</t>
    </rPh>
    <phoneticPr fontId="19"/>
  </si>
  <si>
    <t>中島町</t>
    <rPh sb="0" eb="3">
      <t>ナカジママチ</t>
    </rPh>
    <phoneticPr fontId="19"/>
  </si>
  <si>
    <t>中豊岡町</t>
    <rPh sb="0" eb="3">
      <t>ナカトヨオカ</t>
    </rPh>
    <rPh sb="3" eb="4">
      <t>マチ</t>
    </rPh>
    <phoneticPr fontId="19"/>
  </si>
  <si>
    <t>中室田町</t>
    <rPh sb="0" eb="4">
      <t>ナカムロダマチ</t>
    </rPh>
    <phoneticPr fontId="19"/>
  </si>
  <si>
    <t>並榎町</t>
    <rPh sb="0" eb="3">
      <t>ナミエチョウ</t>
    </rPh>
    <phoneticPr fontId="19"/>
  </si>
  <si>
    <t>成田町</t>
    <rPh sb="0" eb="3">
      <t>ナリタチョウ</t>
    </rPh>
    <phoneticPr fontId="19"/>
  </si>
  <si>
    <t>西国分町</t>
    <rPh sb="0" eb="4">
      <t>ニシコクブマチ</t>
    </rPh>
    <phoneticPr fontId="19"/>
  </si>
  <si>
    <t>西島町</t>
    <rPh sb="0" eb="3">
      <t>ニシシママチ</t>
    </rPh>
    <phoneticPr fontId="19"/>
  </si>
  <si>
    <t>西横手町</t>
    <rPh sb="0" eb="4">
      <t>ニシヨコテチョウ</t>
    </rPh>
    <phoneticPr fontId="19"/>
  </si>
  <si>
    <t>日光町</t>
    <rPh sb="0" eb="3">
      <t>ニッコウチョウ</t>
    </rPh>
    <phoneticPr fontId="19"/>
  </si>
  <si>
    <t>根小屋町</t>
    <rPh sb="0" eb="4">
      <t>ネゴヤマチ</t>
    </rPh>
    <phoneticPr fontId="19"/>
  </si>
  <si>
    <t>乗附町</t>
    <rPh sb="0" eb="3">
      <t>ノツケマチ</t>
    </rPh>
    <phoneticPr fontId="19"/>
  </si>
  <si>
    <t>萩原町</t>
    <rPh sb="0" eb="3">
      <t>ハギワラマチ</t>
    </rPh>
    <phoneticPr fontId="19"/>
  </si>
  <si>
    <t>鼻高町</t>
    <rPh sb="0" eb="3">
      <t>ハナダカマチ</t>
    </rPh>
    <phoneticPr fontId="19"/>
  </si>
  <si>
    <t>浜川町</t>
    <rPh sb="0" eb="3">
      <t>ハマガワマチ</t>
    </rPh>
    <phoneticPr fontId="19"/>
  </si>
  <si>
    <t>浜尻町</t>
    <rPh sb="0" eb="3">
      <t>ハマジリマチ</t>
    </rPh>
    <phoneticPr fontId="19"/>
  </si>
  <si>
    <t>榛名湖町</t>
    <rPh sb="0" eb="4">
      <t>ハルナコマチ</t>
    </rPh>
    <phoneticPr fontId="19"/>
  </si>
  <si>
    <t>榛名山町</t>
    <rPh sb="0" eb="4">
      <t>ハルナサンマチ</t>
    </rPh>
    <phoneticPr fontId="19"/>
  </si>
  <si>
    <t>東貝沢町１丁目</t>
    <rPh sb="0" eb="3">
      <t>ヒガシカイザワ</t>
    </rPh>
    <rPh sb="3" eb="4">
      <t>マチ</t>
    </rPh>
    <rPh sb="5" eb="7">
      <t>チョウメ</t>
    </rPh>
    <phoneticPr fontId="19"/>
  </si>
  <si>
    <t>東貝沢町２丁目</t>
    <rPh sb="0" eb="3">
      <t>ヒガシカイザワ</t>
    </rPh>
    <rPh sb="3" eb="4">
      <t>マチ</t>
    </rPh>
    <rPh sb="5" eb="7">
      <t>チョウメ</t>
    </rPh>
    <phoneticPr fontId="19"/>
  </si>
  <si>
    <t>東貝沢町３丁目</t>
    <rPh sb="0" eb="3">
      <t>ヒガシカイザワ</t>
    </rPh>
    <rPh sb="3" eb="4">
      <t>マチ</t>
    </rPh>
    <rPh sb="5" eb="7">
      <t>チョウメ</t>
    </rPh>
    <phoneticPr fontId="19"/>
  </si>
  <si>
    <t>東貝沢町４丁目</t>
    <rPh sb="0" eb="3">
      <t>ヒガシカイザワ</t>
    </rPh>
    <rPh sb="3" eb="4">
      <t>マチ</t>
    </rPh>
    <rPh sb="5" eb="7">
      <t>チョウメ</t>
    </rPh>
    <phoneticPr fontId="19"/>
  </si>
  <si>
    <t>東国分町</t>
    <rPh sb="0" eb="4">
      <t>ヒガシコクブマチ</t>
    </rPh>
    <phoneticPr fontId="19"/>
  </si>
  <si>
    <t>東中里町</t>
    <rPh sb="0" eb="4">
      <t>ヒガシナカザトマチ</t>
    </rPh>
    <phoneticPr fontId="19"/>
  </si>
  <si>
    <t>引間町</t>
    <rPh sb="0" eb="3">
      <t>ヒキママチ</t>
    </rPh>
    <phoneticPr fontId="19"/>
  </si>
  <si>
    <t>聖石町</t>
    <rPh sb="0" eb="3">
      <t>ヒジリイシマチ</t>
    </rPh>
    <phoneticPr fontId="19"/>
  </si>
  <si>
    <t>日高町</t>
    <rPh sb="0" eb="3">
      <t>ヒダカマチ</t>
    </rPh>
    <phoneticPr fontId="19"/>
  </si>
  <si>
    <t>檜物町</t>
    <rPh sb="0" eb="3">
      <t>ヒモノマチ</t>
    </rPh>
    <phoneticPr fontId="19"/>
  </si>
  <si>
    <t>冷水町</t>
    <rPh sb="0" eb="3">
      <t>ヒヤミズマチ</t>
    </rPh>
    <phoneticPr fontId="19"/>
  </si>
  <si>
    <t>福島町</t>
    <rPh sb="0" eb="3">
      <t>フクシママチ</t>
    </rPh>
    <phoneticPr fontId="19"/>
  </si>
  <si>
    <t>藤塚町</t>
    <rPh sb="0" eb="3">
      <t>フジツカマチ</t>
    </rPh>
    <phoneticPr fontId="19"/>
  </si>
  <si>
    <t>双葉町</t>
    <rPh sb="0" eb="3">
      <t>フタバマチ</t>
    </rPh>
    <phoneticPr fontId="19"/>
  </si>
  <si>
    <t>保渡田町</t>
    <rPh sb="0" eb="4">
      <t>ホトダマチ</t>
    </rPh>
    <phoneticPr fontId="19"/>
  </si>
  <si>
    <t>本郷町</t>
    <rPh sb="0" eb="3">
      <t>ホンゴウマチ</t>
    </rPh>
    <phoneticPr fontId="19"/>
  </si>
  <si>
    <t>町屋町</t>
    <rPh sb="0" eb="3">
      <t>マチヤマチ</t>
    </rPh>
    <phoneticPr fontId="19"/>
  </si>
  <si>
    <t>箕郷町生原</t>
    <rPh sb="0" eb="3">
      <t>ミサトマチ</t>
    </rPh>
    <rPh sb="3" eb="5">
      <t>オイバラ</t>
    </rPh>
    <phoneticPr fontId="19"/>
  </si>
  <si>
    <t>箕郷町柏木沢</t>
    <rPh sb="0" eb="3">
      <t>ミサトマチ</t>
    </rPh>
    <rPh sb="3" eb="6">
      <t>カシワギサワ</t>
    </rPh>
    <phoneticPr fontId="19"/>
  </si>
  <si>
    <t>箕郷町金敷平</t>
    <rPh sb="0" eb="3">
      <t>ミサトマチ</t>
    </rPh>
    <rPh sb="3" eb="6">
      <t>カナシキタイラ</t>
    </rPh>
    <phoneticPr fontId="19"/>
  </si>
  <si>
    <t>箕郷町上芝</t>
    <rPh sb="0" eb="3">
      <t>ミサトマチ</t>
    </rPh>
    <rPh sb="3" eb="5">
      <t>カミシバ</t>
    </rPh>
    <phoneticPr fontId="19"/>
  </si>
  <si>
    <t>箕郷町下芝</t>
    <rPh sb="0" eb="3">
      <t>ミサトマチ</t>
    </rPh>
    <rPh sb="3" eb="5">
      <t>シモシバ</t>
    </rPh>
    <phoneticPr fontId="19"/>
  </si>
  <si>
    <t>箕郷町白川</t>
    <rPh sb="0" eb="3">
      <t>ミサトマチ</t>
    </rPh>
    <rPh sb="3" eb="5">
      <t>シラカワ</t>
    </rPh>
    <phoneticPr fontId="19"/>
  </si>
  <si>
    <t>箕郷町善地</t>
    <rPh sb="0" eb="3">
      <t>ミサトマチ</t>
    </rPh>
    <rPh sb="3" eb="5">
      <t>ゼンチ</t>
    </rPh>
    <phoneticPr fontId="19"/>
  </si>
  <si>
    <t>箕郷町富岡</t>
    <rPh sb="0" eb="3">
      <t>ミサトマチ</t>
    </rPh>
    <rPh sb="3" eb="5">
      <t>トミオカ</t>
    </rPh>
    <phoneticPr fontId="19"/>
  </si>
  <si>
    <t>箕郷町中野</t>
    <rPh sb="0" eb="3">
      <t>ミサトマチ</t>
    </rPh>
    <rPh sb="3" eb="5">
      <t>ナカノ</t>
    </rPh>
    <phoneticPr fontId="19"/>
  </si>
  <si>
    <t>箕郷町西明屋</t>
    <rPh sb="0" eb="3">
      <t>ミサトマチ</t>
    </rPh>
    <rPh sb="3" eb="6">
      <t>ニシアキヤ</t>
    </rPh>
    <phoneticPr fontId="19"/>
  </si>
  <si>
    <t>箕郷町東明屋</t>
    <rPh sb="0" eb="3">
      <t>ミサトマチ</t>
    </rPh>
    <rPh sb="3" eb="6">
      <t>ヒガシアキヤ</t>
    </rPh>
    <phoneticPr fontId="19"/>
  </si>
  <si>
    <t>箕郷町松之沢</t>
    <rPh sb="0" eb="3">
      <t>ミサトマチ</t>
    </rPh>
    <rPh sb="3" eb="6">
      <t>マツノサワ</t>
    </rPh>
    <phoneticPr fontId="19"/>
  </si>
  <si>
    <t>箕郷町矢原</t>
    <rPh sb="0" eb="3">
      <t>ミサトマチ</t>
    </rPh>
    <rPh sb="3" eb="5">
      <t>ヤハラ</t>
    </rPh>
    <phoneticPr fontId="19"/>
  </si>
  <si>
    <t>箕郷町和田山</t>
    <rPh sb="0" eb="2">
      <t>ミサト</t>
    </rPh>
    <rPh sb="2" eb="3">
      <t>マチ</t>
    </rPh>
    <rPh sb="3" eb="5">
      <t>ワダ</t>
    </rPh>
    <rPh sb="5" eb="6">
      <t>ヤマ</t>
    </rPh>
    <phoneticPr fontId="19"/>
  </si>
  <si>
    <t>三ツ子沢町</t>
    <rPh sb="0" eb="1">
      <t>ミ</t>
    </rPh>
    <rPh sb="2" eb="3">
      <t>コ</t>
    </rPh>
    <rPh sb="3" eb="5">
      <t>サワチョウ</t>
    </rPh>
    <phoneticPr fontId="19"/>
  </si>
  <si>
    <t>三ツ寺町</t>
    <rPh sb="0" eb="1">
      <t>ミ</t>
    </rPh>
    <rPh sb="2" eb="4">
      <t>デラマチ</t>
    </rPh>
    <phoneticPr fontId="19"/>
  </si>
  <si>
    <t>緑町１丁目</t>
    <rPh sb="0" eb="2">
      <t>ミドリチョウ</t>
    </rPh>
    <rPh sb="3" eb="5">
      <t>チョウメ</t>
    </rPh>
    <phoneticPr fontId="19"/>
  </si>
  <si>
    <t>緑町２丁目</t>
    <rPh sb="0" eb="2">
      <t>ミドリチョウ</t>
    </rPh>
    <rPh sb="3" eb="5">
      <t>チョウメ</t>
    </rPh>
    <phoneticPr fontId="19"/>
  </si>
  <si>
    <t>緑町３丁目</t>
    <rPh sb="0" eb="2">
      <t>ミドリチョウ</t>
    </rPh>
    <rPh sb="3" eb="5">
      <t>チョウメ</t>
    </rPh>
    <phoneticPr fontId="19"/>
  </si>
  <si>
    <t>緑町４丁目</t>
    <rPh sb="0" eb="2">
      <t>ミドリチョウ</t>
    </rPh>
    <rPh sb="3" eb="5">
      <t>チョウメ</t>
    </rPh>
    <phoneticPr fontId="19"/>
  </si>
  <si>
    <t>南新波町</t>
    <rPh sb="0" eb="4">
      <t>ミナミアラナミマチ</t>
    </rPh>
    <phoneticPr fontId="19"/>
  </si>
  <si>
    <t>南大類町</t>
    <rPh sb="0" eb="4">
      <t>ミナミオオルイマチ</t>
    </rPh>
    <phoneticPr fontId="19"/>
  </si>
  <si>
    <t>南町</t>
    <rPh sb="0" eb="2">
      <t>ミナミチョウ</t>
    </rPh>
    <phoneticPr fontId="19"/>
  </si>
  <si>
    <t>宮沢町</t>
    <rPh sb="0" eb="3">
      <t>ミヤザワマチ</t>
    </rPh>
    <phoneticPr fontId="19"/>
  </si>
  <si>
    <t>宮原町</t>
    <rPh sb="0" eb="3">
      <t>ミヤハラマチ</t>
    </rPh>
    <phoneticPr fontId="19"/>
  </si>
  <si>
    <t>宮元町</t>
    <rPh sb="0" eb="3">
      <t>ミヤモトチョウ</t>
    </rPh>
    <phoneticPr fontId="19"/>
  </si>
  <si>
    <t>棟高町</t>
    <rPh sb="0" eb="3">
      <t>ムナダカマチ</t>
    </rPh>
    <phoneticPr fontId="19"/>
  </si>
  <si>
    <t>元紺屋町</t>
    <rPh sb="0" eb="4">
      <t>モトコンヤマチ</t>
    </rPh>
    <phoneticPr fontId="19"/>
  </si>
  <si>
    <t>元島名町</t>
    <rPh sb="0" eb="4">
      <t>モトシマナマチ</t>
    </rPh>
    <phoneticPr fontId="19"/>
  </si>
  <si>
    <t>本町</t>
    <rPh sb="0" eb="2">
      <t>モトマチ</t>
    </rPh>
    <phoneticPr fontId="19"/>
  </si>
  <si>
    <t>八島町</t>
    <rPh sb="0" eb="3">
      <t>ヤシマチョウ</t>
    </rPh>
    <phoneticPr fontId="19"/>
  </si>
  <si>
    <t>矢島町</t>
    <rPh sb="0" eb="3">
      <t>ヤジマチョウ</t>
    </rPh>
    <phoneticPr fontId="19"/>
  </si>
  <si>
    <t>八千代町１丁目</t>
    <rPh sb="0" eb="3">
      <t>ヤチヨ</t>
    </rPh>
    <rPh sb="3" eb="4">
      <t>チョウ</t>
    </rPh>
    <rPh sb="5" eb="7">
      <t>チョウメ</t>
    </rPh>
    <phoneticPr fontId="19"/>
  </si>
  <si>
    <t>八千代町２丁目</t>
    <rPh sb="0" eb="3">
      <t>ヤチヨ</t>
    </rPh>
    <rPh sb="3" eb="4">
      <t>チョウ</t>
    </rPh>
    <rPh sb="5" eb="7">
      <t>チョウメ</t>
    </rPh>
    <phoneticPr fontId="19"/>
  </si>
  <si>
    <t>八千代町３丁目</t>
    <rPh sb="0" eb="3">
      <t>ヤチヨ</t>
    </rPh>
    <rPh sb="3" eb="4">
      <t>チョウ</t>
    </rPh>
    <rPh sb="5" eb="7">
      <t>チョウメ</t>
    </rPh>
    <phoneticPr fontId="19"/>
  </si>
  <si>
    <t>八千代町４丁目</t>
    <rPh sb="0" eb="3">
      <t>ヤチヨ</t>
    </rPh>
    <rPh sb="3" eb="4">
      <t>チョウ</t>
    </rPh>
    <rPh sb="5" eb="7">
      <t>チョウメ</t>
    </rPh>
    <phoneticPr fontId="19"/>
  </si>
  <si>
    <t>矢中町</t>
    <rPh sb="0" eb="3">
      <t>ヤナカマチ</t>
    </rPh>
    <phoneticPr fontId="19"/>
  </si>
  <si>
    <t>柳川町</t>
    <rPh sb="0" eb="3">
      <t>ヤナガワチョウ</t>
    </rPh>
    <phoneticPr fontId="19"/>
  </si>
  <si>
    <t>山田町</t>
    <rPh sb="0" eb="3">
      <t>ヤマダマチ</t>
    </rPh>
    <phoneticPr fontId="19"/>
  </si>
  <si>
    <t>山名町</t>
    <rPh sb="0" eb="3">
      <t>ヤマナマチ</t>
    </rPh>
    <phoneticPr fontId="19"/>
  </si>
  <si>
    <t>八幡原町</t>
    <rPh sb="0" eb="4">
      <t>ヤハタハラマチ</t>
    </rPh>
    <phoneticPr fontId="19"/>
  </si>
  <si>
    <t>八幡町</t>
    <rPh sb="0" eb="3">
      <t>ヤハタマチ</t>
    </rPh>
    <phoneticPr fontId="19"/>
  </si>
  <si>
    <t>弓町</t>
    <rPh sb="0" eb="2">
      <t>ユミチョウ</t>
    </rPh>
    <phoneticPr fontId="19"/>
  </si>
  <si>
    <t>吉井町池</t>
    <rPh sb="0" eb="3">
      <t>ヨシイマチ</t>
    </rPh>
    <rPh sb="3" eb="4">
      <t>イケ</t>
    </rPh>
    <phoneticPr fontId="19"/>
  </si>
  <si>
    <t>吉井町石神</t>
    <rPh sb="0" eb="3">
      <t>ヨシイマチ</t>
    </rPh>
    <rPh sb="3" eb="5">
      <t>イシガミ</t>
    </rPh>
    <phoneticPr fontId="19"/>
  </si>
  <si>
    <t>吉井町岩井</t>
    <rPh sb="0" eb="3">
      <t>ヨシイマチ</t>
    </rPh>
    <rPh sb="3" eb="5">
      <t>イワイ</t>
    </rPh>
    <phoneticPr fontId="19"/>
  </si>
  <si>
    <t>吉井町岩崎</t>
    <rPh sb="0" eb="3">
      <t>ヨシイマチ</t>
    </rPh>
    <rPh sb="3" eb="5">
      <t>イワサキ</t>
    </rPh>
    <phoneticPr fontId="19"/>
  </si>
  <si>
    <t>吉井町大沢</t>
    <rPh sb="0" eb="3">
      <t>ヨシイマチ</t>
    </rPh>
    <rPh sb="3" eb="5">
      <t>オオサワ</t>
    </rPh>
    <phoneticPr fontId="19"/>
  </si>
  <si>
    <t>吉井町小串</t>
    <rPh sb="0" eb="3">
      <t>ヨシイマチ</t>
    </rPh>
    <rPh sb="3" eb="5">
      <t>オグシ</t>
    </rPh>
    <phoneticPr fontId="19"/>
  </si>
  <si>
    <t>吉井町片山</t>
    <rPh sb="0" eb="3">
      <t>ヨシイマチ</t>
    </rPh>
    <rPh sb="3" eb="5">
      <t>カタヤマ</t>
    </rPh>
    <phoneticPr fontId="19"/>
  </si>
  <si>
    <t>吉井町上奥平</t>
    <rPh sb="0" eb="3">
      <t>ヨシイマチ</t>
    </rPh>
    <rPh sb="3" eb="6">
      <t>カミオクダイラ</t>
    </rPh>
    <phoneticPr fontId="19"/>
  </si>
  <si>
    <t>吉井町黒熊</t>
    <rPh sb="0" eb="3">
      <t>ヨシイマチ</t>
    </rPh>
    <rPh sb="3" eb="5">
      <t>クロクマ</t>
    </rPh>
    <phoneticPr fontId="19"/>
  </si>
  <si>
    <t>吉井町小暮</t>
    <rPh sb="0" eb="3">
      <t>ヨシイマチ</t>
    </rPh>
    <rPh sb="3" eb="5">
      <t>コグレ</t>
    </rPh>
    <phoneticPr fontId="19"/>
  </si>
  <si>
    <t>吉井町小棚</t>
    <rPh sb="0" eb="3">
      <t>ヨシイマチ</t>
    </rPh>
    <rPh sb="3" eb="5">
      <t>コタナ</t>
    </rPh>
    <phoneticPr fontId="19"/>
  </si>
  <si>
    <t>吉井町坂口</t>
    <rPh sb="0" eb="3">
      <t>ヨシイマチ</t>
    </rPh>
    <rPh sb="3" eb="5">
      <t>サカグチ</t>
    </rPh>
    <phoneticPr fontId="19"/>
  </si>
  <si>
    <t>吉井町塩</t>
    <rPh sb="0" eb="3">
      <t>ヨシイマチ</t>
    </rPh>
    <rPh sb="3" eb="4">
      <t>シオ</t>
    </rPh>
    <phoneticPr fontId="19"/>
  </si>
  <si>
    <t>吉井町塩川</t>
    <rPh sb="0" eb="3">
      <t>ヨシイマチ</t>
    </rPh>
    <rPh sb="3" eb="5">
      <t>シオカワ</t>
    </rPh>
    <phoneticPr fontId="19"/>
  </si>
  <si>
    <t>吉井町下奥平</t>
    <rPh sb="0" eb="3">
      <t>ヨシイマチ</t>
    </rPh>
    <rPh sb="3" eb="6">
      <t>シモオクダイラ</t>
    </rPh>
    <phoneticPr fontId="19"/>
  </si>
  <si>
    <t>吉井町下長根</t>
    <rPh sb="0" eb="3">
      <t>ヨシイマチ</t>
    </rPh>
    <rPh sb="3" eb="6">
      <t>シモナガネ</t>
    </rPh>
    <phoneticPr fontId="19"/>
  </si>
  <si>
    <t>吉井町神保</t>
    <rPh sb="0" eb="2">
      <t>ヨシイ</t>
    </rPh>
    <rPh sb="2" eb="3">
      <t>マチ</t>
    </rPh>
    <rPh sb="3" eb="5">
      <t>ジンボ</t>
    </rPh>
    <phoneticPr fontId="19"/>
  </si>
  <si>
    <t>吉井町多比良</t>
    <rPh sb="0" eb="3">
      <t>ヨシイマチ</t>
    </rPh>
    <rPh sb="3" eb="6">
      <t>タイラ</t>
    </rPh>
    <phoneticPr fontId="19"/>
  </si>
  <si>
    <t>吉井町高</t>
    <rPh sb="0" eb="3">
      <t>ヨシイマチ</t>
    </rPh>
    <rPh sb="3" eb="4">
      <t>タカ</t>
    </rPh>
    <phoneticPr fontId="19"/>
  </si>
  <si>
    <t>吉井町多胡</t>
    <rPh sb="0" eb="3">
      <t>ヨシイマチ</t>
    </rPh>
    <rPh sb="3" eb="5">
      <t>タゴ</t>
    </rPh>
    <phoneticPr fontId="19"/>
  </si>
  <si>
    <t>吉井町中島</t>
    <rPh sb="0" eb="3">
      <t>ヨシイマチ</t>
    </rPh>
    <rPh sb="3" eb="5">
      <t>ナカジマ</t>
    </rPh>
    <phoneticPr fontId="19"/>
  </si>
  <si>
    <t>吉井町長根</t>
    <rPh sb="0" eb="3">
      <t>ヨシイマチ</t>
    </rPh>
    <rPh sb="3" eb="5">
      <t>ナガネ</t>
    </rPh>
    <phoneticPr fontId="19"/>
  </si>
  <si>
    <t>吉井町南陽台１丁目</t>
    <rPh sb="0" eb="3">
      <t>ヨシイマチ</t>
    </rPh>
    <rPh sb="3" eb="6">
      <t>ナンヨウダイ</t>
    </rPh>
    <rPh sb="7" eb="9">
      <t>チョウメ</t>
    </rPh>
    <phoneticPr fontId="19"/>
  </si>
  <si>
    <t>吉井町南陽台２丁目</t>
    <rPh sb="0" eb="3">
      <t>ヨシイマチ</t>
    </rPh>
    <rPh sb="3" eb="6">
      <t>ナンヨウダイ</t>
    </rPh>
    <rPh sb="7" eb="9">
      <t>チョウメ</t>
    </rPh>
    <phoneticPr fontId="19"/>
  </si>
  <si>
    <t>吉井町南陽台３丁目</t>
    <rPh sb="0" eb="3">
      <t>ヨシイマチ</t>
    </rPh>
    <rPh sb="3" eb="6">
      <t>ナンヨウダイ</t>
    </rPh>
    <rPh sb="7" eb="9">
      <t>チョウメ</t>
    </rPh>
    <phoneticPr fontId="19"/>
  </si>
  <si>
    <t>吉井町東谷</t>
    <rPh sb="0" eb="3">
      <t>ヨシイマチ</t>
    </rPh>
    <rPh sb="3" eb="5">
      <t>ヒガシヤ</t>
    </rPh>
    <phoneticPr fontId="19"/>
  </si>
  <si>
    <t>吉井町深沢</t>
    <rPh sb="0" eb="3">
      <t>ヨシイマチ</t>
    </rPh>
    <rPh sb="3" eb="5">
      <t>フカサワ</t>
    </rPh>
    <phoneticPr fontId="19"/>
  </si>
  <si>
    <t>吉井町本郷</t>
    <rPh sb="0" eb="3">
      <t>ヨシイマチ</t>
    </rPh>
    <rPh sb="3" eb="5">
      <t>ホンゴウ</t>
    </rPh>
    <phoneticPr fontId="19"/>
  </si>
  <si>
    <t>吉井町馬庭</t>
    <rPh sb="0" eb="3">
      <t>ヨシイマチ</t>
    </rPh>
    <rPh sb="3" eb="5">
      <t>マニワ</t>
    </rPh>
    <phoneticPr fontId="19"/>
  </si>
  <si>
    <t>吉井町矢田</t>
    <rPh sb="0" eb="3">
      <t>ヨシイマチ</t>
    </rPh>
    <rPh sb="3" eb="5">
      <t>ヤタ</t>
    </rPh>
    <phoneticPr fontId="19"/>
  </si>
  <si>
    <t>吉井町吉井</t>
    <rPh sb="0" eb="3">
      <t>ヨシイマチ</t>
    </rPh>
    <rPh sb="3" eb="5">
      <t>ヨシイ</t>
    </rPh>
    <phoneticPr fontId="19"/>
  </si>
  <si>
    <t>吉井町吉井川</t>
    <rPh sb="0" eb="3">
      <t>ヨシイマチ</t>
    </rPh>
    <rPh sb="3" eb="6">
      <t>ヨシイカワ</t>
    </rPh>
    <phoneticPr fontId="19"/>
  </si>
  <si>
    <t>四ツ屋町</t>
    <rPh sb="0" eb="1">
      <t>ヨ</t>
    </rPh>
    <rPh sb="2" eb="4">
      <t>ヤマチ</t>
    </rPh>
    <phoneticPr fontId="19"/>
  </si>
  <si>
    <t>寄合町</t>
    <rPh sb="0" eb="3">
      <t>ヨリアイチョウ</t>
    </rPh>
    <phoneticPr fontId="19"/>
  </si>
  <si>
    <t>羅漢町</t>
    <rPh sb="0" eb="3">
      <t>ラカンチョウ</t>
    </rPh>
    <phoneticPr fontId="19"/>
  </si>
  <si>
    <t>楽間町</t>
    <rPh sb="0" eb="3">
      <t>ラクママチ</t>
    </rPh>
    <phoneticPr fontId="19"/>
  </si>
  <si>
    <t>連雀町</t>
    <rPh sb="0" eb="3">
      <t>レンジャクチョウ</t>
    </rPh>
    <phoneticPr fontId="19"/>
  </si>
  <si>
    <t>若田町</t>
    <rPh sb="0" eb="3">
      <t>ワカタマチ</t>
    </rPh>
    <phoneticPr fontId="19"/>
  </si>
  <si>
    <t>若松町</t>
    <rPh sb="0" eb="3">
      <t>ワカマツチョウ</t>
    </rPh>
    <phoneticPr fontId="19"/>
  </si>
  <si>
    <t>我峰町</t>
    <rPh sb="0" eb="3">
      <t>ワガミネマチ</t>
    </rPh>
    <phoneticPr fontId="19"/>
  </si>
  <si>
    <t>和田多中町</t>
    <rPh sb="0" eb="5">
      <t>ワダタナカマチ</t>
    </rPh>
    <phoneticPr fontId="19"/>
  </si>
  <si>
    <t>綿貫町</t>
    <rPh sb="0" eb="3">
      <t>ワタヌキマチ</t>
    </rPh>
    <phoneticPr fontId="19"/>
  </si>
  <si>
    <t>和田町</t>
    <rPh sb="0" eb="3">
      <t>ワダマチ</t>
    </rPh>
    <phoneticPr fontId="19"/>
  </si>
  <si>
    <t>こちらのシートで入力して下さい。</t>
    <rPh sb="8" eb="10">
      <t>ニュウリョク</t>
    </rPh>
    <rPh sb="12" eb="13">
      <t>クダ</t>
    </rPh>
    <phoneticPr fontId="19"/>
  </si>
  <si>
    <t>印刷用のシートには直接入力しないで下さい。</t>
    <rPh sb="0" eb="3">
      <t>インサツヨウ</t>
    </rPh>
    <rPh sb="9" eb="11">
      <t>チョクセツ</t>
    </rPh>
    <rPh sb="11" eb="13">
      <t>ニュウリョク</t>
    </rPh>
    <rPh sb="17" eb="18">
      <t>クダ</t>
    </rPh>
    <phoneticPr fontId="19"/>
  </si>
  <si>
    <t>指定給水装置工事事業者名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rPh sb="11" eb="12">
      <t>メイ</t>
    </rPh>
    <phoneticPr fontId="19"/>
  </si>
  <si>
    <t>工事場所</t>
    <rPh sb="0" eb="2">
      <t>コウジ</t>
    </rPh>
    <rPh sb="2" eb="4">
      <t>バショ</t>
    </rPh>
    <phoneticPr fontId="19"/>
  </si>
  <si>
    <t>番地</t>
    <rPh sb="0" eb="2">
      <t>バンチ</t>
    </rPh>
    <phoneticPr fontId="19"/>
  </si>
  <si>
    <t>フリガナ</t>
    <phoneticPr fontId="19"/>
  </si>
  <si>
    <t>家主</t>
    <rPh sb="0" eb="2">
      <t>ヤヌシ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</si>
  <si>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</si>
  <si>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</si>
  <si>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様式第</t>
    <rPh sb="0" eb="3">
      <t>ヨウシキダイ</t>
    </rPh>
    <phoneticPr fontId="5"/>
  </si>
  <si>
    <t>様式第</t>
    <rPh sb="0" eb="2">
      <t>ヨウシキ</t>
    </rPh>
    <rPh sb="2" eb="3">
      <t>ダイ</t>
    </rPh>
    <phoneticPr fontId="5"/>
  </si>
  <si>
    <t>電話（代表番号）</t>
    <rPh sb="0" eb="2">
      <t>デンワ</t>
    </rPh>
    <rPh sb="3" eb="7">
      <t>ダイヒョウバンゴウ</t>
    </rPh>
    <phoneticPr fontId="19"/>
  </si>
  <si>
    <t>口径変更φ</t>
    <phoneticPr fontId="5"/>
  </si>
  <si>
    <t>増設</t>
    <rPh sb="0" eb="2">
      <t>ゾウセツ</t>
    </rPh>
    <phoneticPr fontId="5"/>
  </si>
  <si>
    <t>✓</t>
    <phoneticPr fontId="5"/>
  </si>
  <si>
    <t>その他
利害関係人</t>
    <rPh sb="2" eb="3">
      <t>タ</t>
    </rPh>
    <rPh sb="4" eb="9">
      <t>リガイカンケイニン</t>
    </rPh>
    <phoneticPr fontId="19"/>
  </si>
  <si>
    <t>年月日</t>
    <rPh sb="0" eb="1">
      <t>ネン</t>
    </rPh>
    <rPh sb="1" eb="3">
      <t>ガッピ</t>
    </rPh>
    <phoneticPr fontId="5"/>
  </si>
  <si>
    <t>令和元</t>
    <rPh sb="0" eb="2">
      <t>レイワ</t>
    </rPh>
    <rPh sb="2" eb="3">
      <t>ガン</t>
    </rPh>
    <phoneticPr fontId="5"/>
  </si>
  <si>
    <t>令和2</t>
    <rPh sb="0" eb="2">
      <t>レイワ</t>
    </rPh>
    <phoneticPr fontId="5"/>
  </si>
  <si>
    <t>令和3</t>
    <rPh sb="0" eb="2">
      <t>レイワ</t>
    </rPh>
    <phoneticPr fontId="5"/>
  </si>
  <si>
    <t>令和4</t>
    <rPh sb="0" eb="2">
      <t>レイワ</t>
    </rPh>
    <phoneticPr fontId="5"/>
  </si>
  <si>
    <t>令和5</t>
    <rPh sb="0" eb="2">
      <t>レイワ</t>
    </rPh>
    <phoneticPr fontId="5"/>
  </si>
  <si>
    <t>令和6</t>
    <rPh sb="0" eb="2">
      <t>レイワ</t>
    </rPh>
    <phoneticPr fontId="5"/>
  </si>
  <si>
    <t>令和7</t>
    <rPh sb="0" eb="2">
      <t>レイワ</t>
    </rPh>
    <phoneticPr fontId="5"/>
  </si>
  <si>
    <t>令和8</t>
    <rPh sb="0" eb="2">
      <t>レイワ</t>
    </rPh>
    <phoneticPr fontId="5"/>
  </si>
  <si>
    <t>令和9</t>
    <rPh sb="0" eb="2">
      <t>レイワ</t>
    </rPh>
    <phoneticPr fontId="5"/>
  </si>
  <si>
    <t>令和10</t>
    <rPh sb="0" eb="2">
      <t>レイワ</t>
    </rPh>
    <phoneticPr fontId="5"/>
  </si>
  <si>
    <t>令和11</t>
    <rPh sb="0" eb="2">
      <t>レイワ</t>
    </rPh>
    <phoneticPr fontId="5"/>
  </si>
  <si>
    <t>令和12</t>
    <rPh sb="0" eb="2">
      <t>レイワ</t>
    </rPh>
    <phoneticPr fontId="5"/>
  </si>
  <si>
    <t>令和13</t>
    <rPh sb="0" eb="2">
      <t>レイワ</t>
    </rPh>
    <phoneticPr fontId="5"/>
  </si>
  <si>
    <t>令和14</t>
    <rPh sb="0" eb="2">
      <t>レイワ</t>
    </rPh>
    <phoneticPr fontId="5"/>
  </si>
  <si>
    <t>令和15</t>
    <rPh sb="0" eb="2">
      <t>レイワ</t>
    </rPh>
    <phoneticPr fontId="5"/>
  </si>
  <si>
    <t>令和16</t>
    <rPh sb="0" eb="2">
      <t>レイワ</t>
    </rPh>
    <phoneticPr fontId="5"/>
  </si>
  <si>
    <t>令和17</t>
    <rPh sb="0" eb="2">
      <t>レイワ</t>
    </rPh>
    <phoneticPr fontId="5"/>
  </si>
  <si>
    <t>令和18</t>
    <rPh sb="0" eb="2">
      <t>レイワ</t>
    </rPh>
    <phoneticPr fontId="5"/>
  </si>
  <si>
    <t>令和19</t>
    <rPh sb="0" eb="2">
      <t>レイワ</t>
    </rPh>
    <phoneticPr fontId="5"/>
  </si>
  <si>
    <t>令和20</t>
    <rPh sb="0" eb="2">
      <t>レイワ</t>
    </rPh>
    <phoneticPr fontId="5"/>
  </si>
  <si>
    <t>令和21</t>
    <rPh sb="0" eb="2">
      <t>レイワ</t>
    </rPh>
    <phoneticPr fontId="5"/>
  </si>
  <si>
    <t>令和22</t>
    <rPh sb="0" eb="2">
      <t>レイワ</t>
    </rPh>
    <phoneticPr fontId="5"/>
  </si>
  <si>
    <t>令和23</t>
    <rPh sb="0" eb="2">
      <t>レイワ</t>
    </rPh>
    <phoneticPr fontId="5"/>
  </si>
  <si>
    <t>令和24</t>
    <rPh sb="0" eb="2">
      <t>レイワ</t>
    </rPh>
    <phoneticPr fontId="5"/>
  </si>
  <si>
    <t>令和25</t>
    <rPh sb="0" eb="2">
      <t>レイワ</t>
    </rPh>
    <phoneticPr fontId="5"/>
  </si>
  <si>
    <t>令和26</t>
    <rPh sb="0" eb="2">
      <t>レイワ</t>
    </rPh>
    <phoneticPr fontId="5"/>
  </si>
  <si>
    <t>令和27</t>
    <rPh sb="0" eb="2">
      <t>レイワ</t>
    </rPh>
    <phoneticPr fontId="5"/>
  </si>
  <si>
    <t>令和28</t>
    <rPh sb="0" eb="2">
      <t>レイワ</t>
    </rPh>
    <phoneticPr fontId="5"/>
  </si>
  <si>
    <t>令和29</t>
    <rPh sb="0" eb="2">
      <t>レイワ</t>
    </rPh>
    <phoneticPr fontId="5"/>
  </si>
  <si>
    <t>令和30</t>
    <rPh sb="0" eb="2">
      <t>レイワ</t>
    </rPh>
    <phoneticPr fontId="5"/>
  </si>
  <si>
    <t>令和31</t>
    <rPh sb="0" eb="2">
      <t>レイワ</t>
    </rPh>
    <phoneticPr fontId="5"/>
  </si>
  <si>
    <t>令和32</t>
    <rPh sb="0" eb="2">
      <t>レイワ</t>
    </rPh>
    <phoneticPr fontId="5"/>
  </si>
  <si>
    <t>令和33</t>
    <rPh sb="0" eb="2">
      <t>レイワ</t>
    </rPh>
    <phoneticPr fontId="5"/>
  </si>
  <si>
    <t>令和34</t>
    <rPh sb="0" eb="2">
      <t>レイワ</t>
    </rPh>
    <phoneticPr fontId="5"/>
  </si>
  <si>
    <t>令和35</t>
    <rPh sb="0" eb="2">
      <t>レイワ</t>
    </rPh>
    <phoneticPr fontId="5"/>
  </si>
  <si>
    <t>令和36</t>
    <rPh sb="0" eb="2">
      <t>レイワ</t>
    </rPh>
    <phoneticPr fontId="5"/>
  </si>
  <si>
    <t>令和37</t>
    <rPh sb="0" eb="2">
      <t>レイワ</t>
    </rPh>
    <phoneticPr fontId="5"/>
  </si>
  <si>
    <t>令和38</t>
    <rPh sb="0" eb="2">
      <t>レイワ</t>
    </rPh>
    <phoneticPr fontId="5"/>
  </si>
  <si>
    <t>令和39</t>
    <rPh sb="0" eb="2">
      <t>レイワ</t>
    </rPh>
    <phoneticPr fontId="5"/>
  </si>
  <si>
    <t>令和40</t>
    <rPh sb="0" eb="2">
      <t>レイワ</t>
    </rPh>
    <phoneticPr fontId="5"/>
  </si>
  <si>
    <t>令和41</t>
    <rPh sb="0" eb="2">
      <t>レイワ</t>
    </rPh>
    <phoneticPr fontId="5"/>
  </si>
  <si>
    <t>令和42</t>
    <rPh sb="0" eb="2">
      <t>レイワ</t>
    </rPh>
    <phoneticPr fontId="5"/>
  </si>
  <si>
    <t>令和43</t>
    <rPh sb="0" eb="2">
      <t>レイワ</t>
    </rPh>
    <phoneticPr fontId="5"/>
  </si>
  <si>
    <t>令和44</t>
    <rPh sb="0" eb="2">
      <t>レイワ</t>
    </rPh>
    <phoneticPr fontId="5"/>
  </si>
  <si>
    <t>令和45</t>
    <rPh sb="0" eb="2">
      <t>レイワ</t>
    </rPh>
    <phoneticPr fontId="5"/>
  </si>
  <si>
    <t>令和46</t>
    <rPh sb="0" eb="2">
      <t>レイワ</t>
    </rPh>
    <phoneticPr fontId="5"/>
  </si>
  <si>
    <t>令和47</t>
    <rPh sb="0" eb="2">
      <t>レイワ</t>
    </rPh>
    <phoneticPr fontId="5"/>
  </si>
  <si>
    <t>令和48</t>
    <rPh sb="0" eb="2">
      <t>レイワ</t>
    </rPh>
    <phoneticPr fontId="5"/>
  </si>
  <si>
    <t>令和49</t>
    <rPh sb="0" eb="2">
      <t>レイワ</t>
    </rPh>
    <phoneticPr fontId="5"/>
  </si>
  <si>
    <t>令和50</t>
    <rPh sb="0" eb="2">
      <t>レイワ</t>
    </rPh>
    <phoneticPr fontId="5"/>
  </si>
  <si>
    <t>号（第１５条関係）</t>
    <rPh sb="0" eb="1">
      <t>ゴウ</t>
    </rPh>
    <rPh sb="2" eb="3">
      <t>ダイ</t>
    </rPh>
    <rPh sb="5" eb="6">
      <t>ジョウ</t>
    </rPh>
    <rPh sb="6" eb="8">
      <t>カンケイ</t>
    </rPh>
    <phoneticPr fontId="5"/>
  </si>
  <si>
    <t>Ｎｏ.</t>
    <phoneticPr fontId="5"/>
  </si>
  <si>
    <t>Ｍｐａ</t>
    <phoneticPr fontId="5"/>
  </si>
  <si>
    <t xml:space="preserve">㎎／ｌ（ｐｐｍ） </t>
    <phoneticPr fontId="5"/>
  </si>
  <si>
    <t>㎎／ｌ（ｐｐｍ）</t>
    <phoneticPr fontId="5"/>
  </si>
  <si>
    <t>Ｎｏ.</t>
    <phoneticPr fontId="5"/>
  </si>
  <si>
    <t>給水装置
所有者</t>
    <rPh sb="0" eb="4">
      <t>キュウスイソウチ</t>
    </rPh>
    <rPh sb="5" eb="8">
      <t>ショユウシャ</t>
    </rPh>
    <phoneticPr fontId="19"/>
  </si>
  <si>
    <t>代表者名</t>
    <rPh sb="0" eb="4">
      <t>ダイヒョウシャメイ</t>
    </rPh>
    <phoneticPr fontId="19"/>
  </si>
  <si>
    <t>主任技術者名</t>
    <rPh sb="0" eb="5">
      <t>シュニンギジュツシャ</t>
    </rPh>
    <rPh sb="5" eb="6">
      <t>メイ</t>
    </rPh>
    <phoneticPr fontId="19"/>
  </si>
  <si>
    <t>指定番号</t>
    <rPh sb="0" eb="4">
      <t>シテイバンゴウ</t>
    </rPh>
    <phoneticPr fontId="19"/>
  </si>
  <si>
    <t>FAX番号</t>
    <rPh sb="3" eb="5">
      <t>バンゴウ</t>
    </rPh>
    <phoneticPr fontId="19"/>
  </si>
  <si>
    <t>電話（担当者）</t>
    <rPh sb="0" eb="2">
      <t>デンワ</t>
    </rPh>
    <rPh sb="3" eb="6">
      <t>タントウシャ</t>
    </rPh>
    <phoneticPr fontId="19"/>
  </si>
  <si>
    <t>その他メール等</t>
    <rPh sb="2" eb="3">
      <t>タ</t>
    </rPh>
    <rPh sb="6" eb="7">
      <t>トウ</t>
    </rPh>
    <phoneticPr fontId="19"/>
  </si>
  <si>
    <t>工事種別</t>
    <phoneticPr fontId="19"/>
  </si>
  <si>
    <t>（リストより選択）</t>
    <rPh sb="6" eb="8">
      <t>センタク</t>
    </rPh>
    <phoneticPr fontId="19"/>
  </si>
  <si>
    <t>（直接入力）</t>
    <rPh sb="1" eb="5">
      <t>チョクセツニュウリョク</t>
    </rPh>
    <phoneticPr fontId="19"/>
  </si>
  <si>
    <t>電話（携帯番号）</t>
    <rPh sb="0" eb="2">
      <t>デンワ</t>
    </rPh>
    <rPh sb="3" eb="5">
      <t>ケイタイ</t>
    </rPh>
    <rPh sb="5" eb="7">
      <t>バンゴウ</t>
    </rPh>
    <phoneticPr fontId="19"/>
  </si>
  <si>
    <t>―</t>
    <phoneticPr fontId="19"/>
  </si>
  <si>
    <t>※下記については申込者に確認のうえ、レ点チェックをして下さい。</t>
    <phoneticPr fontId="19"/>
  </si>
  <si>
    <t>確認事項</t>
    <rPh sb="0" eb="4">
      <t>カクニンジコウ</t>
    </rPh>
    <phoneticPr fontId="19"/>
  </si>
  <si>
    <t>（新設・改造の場合）
　分岐から量水器までの管種・口径等の配管情報について公開することに同意します。　</t>
    <phoneticPr fontId="19"/>
  </si>
  <si>
    <t>（新設・改造の場合）
　今後、内線改造等を行う際は、必ず指定給水装置工事事業者に依頼することを誓約します。</t>
    <phoneticPr fontId="19"/>
  </si>
  <si>
    <t>（受水槽を設置しない場合）
　貯水機能を有していないため、計画的及び緊急の断水時等のやむを得ない場合には、水の使用ができなくなることを承諾し、異議申し立てを行わないことを誓約します。</t>
    <phoneticPr fontId="19"/>
  </si>
  <si>
    <t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t>
    <phoneticPr fontId="19"/>
  </si>
  <si>
    <t>地主</t>
    <rPh sb="0" eb="2">
      <t>ジヌシ</t>
    </rPh>
    <phoneticPr fontId="19"/>
  </si>
  <si>
    <t>同意日</t>
    <rPh sb="0" eb="3">
      <t>ドウイビ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</si>
  <si>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</si>
  <si>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</si>
  <si>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</si>
  <si>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工事使用部材</t>
    <rPh sb="0" eb="4">
      <t>コウジシヨウ</t>
    </rPh>
    <rPh sb="4" eb="6">
      <t>ブザイ</t>
    </rPh>
    <phoneticPr fontId="19"/>
  </si>
  <si>
    <t>取出し部分</t>
    <rPh sb="0" eb="2">
      <t>トリダ</t>
    </rPh>
    <rPh sb="3" eb="4">
      <t>ブ</t>
    </rPh>
    <rPh sb="4" eb="5">
      <t>ブン</t>
    </rPh>
    <phoneticPr fontId="19"/>
  </si>
  <si>
    <t>宅内配管部分</t>
    <rPh sb="0" eb="2">
      <t>タクナイ</t>
    </rPh>
    <rPh sb="2" eb="6">
      <t>ハイカンブブン</t>
    </rPh>
    <phoneticPr fontId="19"/>
  </si>
  <si>
    <t>種別</t>
    <rPh sb="0" eb="2">
      <t>シュベツ</t>
    </rPh>
    <phoneticPr fontId="19"/>
  </si>
  <si>
    <t>形状</t>
    <rPh sb="0" eb="2">
      <t>ケイジョウ</t>
    </rPh>
    <phoneticPr fontId="19"/>
  </si>
  <si>
    <t>員数</t>
    <phoneticPr fontId="19"/>
  </si>
  <si>
    <r>
      <t>※下記については権利関係の事項となるため、</t>
    </r>
    <r>
      <rPr>
        <b/>
        <u/>
        <sz val="12"/>
        <color rgb="FFFF0000"/>
        <rFont val="游ゴシック"/>
        <family val="3"/>
        <charset val="128"/>
        <scheme val="minor"/>
      </rPr>
      <t>全ての権利関係者より
同意を取得</t>
    </r>
    <r>
      <rPr>
        <sz val="12"/>
        <color rgb="FFFF0000"/>
        <rFont val="游ゴシック"/>
        <family val="3"/>
        <charset val="128"/>
        <scheme val="minor"/>
      </rPr>
      <t>してから記載して下さい。</t>
    </r>
    <phoneticPr fontId="19"/>
  </si>
  <si>
    <t>―</t>
    <phoneticPr fontId="19"/>
  </si>
  <si>
    <t>改造</t>
    <phoneticPr fontId="5"/>
  </si>
  <si>
    <t>その他</t>
    <phoneticPr fontId="5"/>
  </si>
  <si>
    <t>（直接入力）</t>
  </si>
  <si>
    <t>mm</t>
    <phoneticPr fontId="19"/>
  </si>
  <si>
    <t>申請日</t>
    <rPh sb="0" eb="3">
      <t>シンセイビ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</si>
  <si>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</si>
  <si>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</si>
  <si>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</si>
  <si>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</si>
  <si>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申込者</t>
    <rPh sb="0" eb="3">
      <t>モウシコミシャ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</si>
</sst>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4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/>
      <diagonal/>
    </border>
    <border>
      <left/>
      <right/>
      <top style="thick">
        <color theme="1" tint="0.14996795556505021"/>
      </top>
      <bottom/>
      <diagonal/>
    </border>
    <border>
      <left/>
      <right style="thick">
        <color theme="1" tint="0.14996795556505021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/>
      <bottom/>
      <diagonal/>
    </border>
    <border>
      <left/>
      <right style="thick">
        <color theme="1" tint="0.14996795556505021"/>
      </right>
      <top/>
      <bottom/>
      <diagonal/>
    </border>
    <border>
      <left style="thick">
        <color theme="1" tint="0.14996795556505021"/>
      </left>
      <right/>
      <top/>
      <bottom style="thin">
        <color indexed="64"/>
      </bottom>
      <diagonal/>
    </border>
    <border>
      <left/>
      <right style="thick">
        <color theme="1" tint="0.14996795556505021"/>
      </right>
      <top/>
      <bottom style="thin">
        <color indexed="64"/>
      </bottom>
      <diagonal/>
    </border>
    <border>
      <left style="thick">
        <color theme="1" tint="0.1499679555650502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/>
      <diagonal/>
    </border>
    <border>
      <left/>
      <right style="thick">
        <color theme="1" tint="0.14996795556505021"/>
      </right>
      <top style="thin">
        <color auto="1"/>
      </top>
      <bottom style="hair">
        <color auto="1"/>
      </bottom>
      <diagonal/>
    </border>
    <border>
      <left/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/>
      <right style="thick">
        <color theme="1" tint="0.14996795556505021"/>
      </right>
      <top style="hair">
        <color indexed="64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auto="1"/>
      </top>
      <bottom/>
      <diagonal/>
    </border>
    <border>
      <left style="thick">
        <color theme="1" tint="0.14996795556505021"/>
      </left>
      <right/>
      <top/>
      <bottom style="hair">
        <color indexed="64"/>
      </bottom>
      <diagonal/>
    </border>
    <border>
      <left/>
      <right style="thick">
        <color theme="1" tint="0.14996795556505021"/>
      </right>
      <top style="hair">
        <color indexed="64"/>
      </top>
      <bottom/>
      <diagonal/>
    </border>
    <border>
      <left/>
      <right style="thick">
        <color theme="1" tint="0.14996795556505021"/>
      </right>
      <top/>
      <bottom style="hair">
        <color indexed="64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n">
        <color indexed="64"/>
      </bottom>
      <diagonal/>
    </border>
    <border>
      <left/>
      <right/>
      <top style="thick">
        <color theme="1" tint="0.14996795556505021"/>
      </top>
      <bottom style="thin">
        <color indexed="64"/>
      </bottom>
      <diagonal/>
    </border>
    <border>
      <left style="hair">
        <color indexed="64"/>
      </left>
      <right/>
      <top style="thick">
        <color theme="1" tint="0.14996795556505021"/>
      </top>
      <bottom style="thin">
        <color indexed="64"/>
      </bottom>
      <diagonal/>
    </border>
    <border>
      <left/>
      <right style="thin">
        <color indexed="64"/>
      </right>
      <top style="thick">
        <color theme="1" tint="0.14996795556505021"/>
      </top>
      <bottom style="thin">
        <color indexed="64"/>
      </bottom>
      <diagonal/>
    </border>
    <border>
      <left style="thin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/>
      <top style="thick">
        <color theme="1" tint="0.14996795556505021"/>
      </top>
      <bottom style="hair">
        <color indexed="64"/>
      </bottom>
      <diagonal/>
    </border>
    <border>
      <left style="hair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 style="hair">
        <color auto="1"/>
      </right>
      <top style="thick">
        <color theme="1" tint="0.14996795556505021"/>
      </top>
      <bottom style="hair">
        <color auto="1"/>
      </bottom>
      <diagonal/>
    </border>
    <border>
      <left/>
      <right style="hair">
        <color indexed="64"/>
      </right>
      <top style="thick">
        <color theme="1" tint="0.14996795556505021"/>
      </top>
      <bottom/>
      <diagonal/>
    </border>
    <border>
      <left style="hair">
        <color indexed="64"/>
      </left>
      <right/>
      <top style="thick">
        <color theme="1" tint="0.14996795556505021"/>
      </top>
      <bottom/>
      <diagonal/>
    </border>
    <border>
      <left/>
      <right style="thin">
        <color indexed="64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 style="thin">
        <color theme="1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theme="1"/>
      </bottom>
      <diagonal/>
    </border>
    <border>
      <left style="thick">
        <color theme="1" tint="0.14996795556505021"/>
      </left>
      <right/>
      <top style="thin">
        <color theme="1"/>
      </top>
      <bottom/>
      <diagonal/>
    </border>
    <border>
      <left/>
      <right style="thick">
        <color theme="1" tint="0.14996795556505021"/>
      </right>
      <top style="thin">
        <color theme="1"/>
      </top>
      <bottom/>
      <diagonal/>
    </border>
    <border>
      <left style="thick">
        <color theme="1" tint="0.14996795556505021"/>
      </left>
      <right/>
      <top style="hair">
        <color theme="1"/>
      </top>
      <bottom style="hair">
        <color theme="1"/>
      </bottom>
      <diagonal/>
    </border>
    <border>
      <left/>
      <right style="thick">
        <color theme="1" tint="0.14996795556505021"/>
      </right>
      <top style="hair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hair">
        <color theme="1"/>
      </top>
      <bottom style="thick">
        <color theme="1" tint="0.14996795556505021"/>
      </bottom>
      <diagonal/>
    </border>
    <border>
      <left/>
      <right/>
      <top style="hair">
        <color theme="1"/>
      </top>
      <bottom style="thick">
        <color theme="1" tint="0.14996795556505021"/>
      </bottom>
      <diagonal/>
    </border>
    <border>
      <left/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/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hair">
        <color theme="1"/>
      </top>
      <bottom style="thick">
        <color theme="1" tint="0.14996795556505021"/>
      </bottom>
      <diagonal/>
    </border>
    <border>
      <left style="thin">
        <color indexed="64"/>
      </left>
      <right/>
      <top style="thick">
        <color theme="1" tint="0.14996795556505021"/>
      </top>
      <bottom/>
      <diagonal/>
    </border>
    <border>
      <left style="hair">
        <color indexed="64"/>
      </left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theme="1" tint="0.1499679555650502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auto="1"/>
      </top>
      <bottom style="thick">
        <color theme="1" tint="0.14996795556505021"/>
      </bottom>
      <diagonal/>
    </border>
    <border>
      <left/>
      <right/>
      <top style="hair">
        <color auto="1"/>
      </top>
      <bottom style="thick">
        <color theme="1" tint="0.14996795556505021"/>
      </bottom>
      <diagonal/>
    </border>
    <border>
      <left/>
      <right style="hair">
        <color auto="1"/>
      </right>
      <top style="hair">
        <color auto="1"/>
      </top>
      <bottom style="thick">
        <color theme="1" tint="0.1499679555650502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theme="1" tint="0.1499679555650502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ck">
        <color theme="1" tint="0.14996795556505021"/>
      </bottom>
      <diagonal/>
    </border>
    <border>
      <left style="thin">
        <color indexed="64"/>
      </left>
      <right/>
      <top style="hair">
        <color auto="1"/>
      </top>
      <bottom style="thick">
        <color theme="1" tint="0.14996795556505021"/>
      </bottom>
      <diagonal/>
    </border>
    <border>
      <left style="thin">
        <color indexed="64"/>
      </left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/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ck">
        <color theme="1" tint="0.14996795556505021"/>
      </bottom>
      <diagonal/>
    </border>
    <border>
      <left style="hair">
        <color auto="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 style="hair">
        <color auto="1"/>
      </left>
      <right style="thick">
        <color theme="1" tint="0.14996795556505021"/>
      </right>
      <top style="hair">
        <color auto="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n">
        <color indexed="64"/>
      </bottom>
      <diagonal/>
    </border>
    <border>
      <left/>
      <right style="hair">
        <color indexed="64"/>
      </right>
      <top style="thick">
        <color theme="1" tint="0.14996795556505021"/>
      </top>
      <bottom style="thick">
        <color theme="1" tint="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theme="1" tint="0.14996795556505021"/>
      </left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 style="thick">
        <color theme="1" tint="0.14996795556505021"/>
      </left>
      <right/>
      <top style="thin">
        <color indexed="64"/>
      </top>
      <bottom style="hair">
        <color theme="1" tint="0.14993743705557422"/>
      </bottom>
      <diagonal/>
    </border>
    <border>
      <left/>
      <right/>
      <top style="thin">
        <color indexed="64"/>
      </top>
      <bottom style="hair">
        <color theme="1" tint="0.149937437055574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hair">
        <color theme="1" tint="0.14993743705557422"/>
      </bottom>
      <diagonal/>
    </border>
    <border>
      <left/>
      <right style="hair">
        <color indexed="64"/>
      </right>
      <top/>
      <bottom style="hair">
        <color theme="1" tint="0.149937437055574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thick">
        <color theme="1" tint="0.14996795556505021"/>
      </left>
      <right/>
      <top style="hair">
        <color indexed="64"/>
      </top>
      <bottom style="thick">
        <color theme="1" tint="0.14993743705557422"/>
      </bottom>
      <diagonal/>
    </border>
    <border>
      <left/>
      <right/>
      <top style="hair">
        <color indexed="64"/>
      </top>
      <bottom style="thick">
        <color theme="1" tint="0.14993743705557422"/>
      </bottom>
      <diagonal/>
    </border>
    <border>
      <left/>
      <right style="hair">
        <color auto="1"/>
      </right>
      <top style="hair">
        <color indexed="64"/>
      </top>
      <bottom style="thick">
        <color theme="1" tint="0.14993743705557422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ck">
        <color theme="1" tint="0.14993743705557422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ck">
        <color theme="1" tint="0.14993743705557422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85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11" fillId="0" borderId="36" xfId="0" applyFont="1" applyBorder="1" applyAlignment="1">
      <alignment vertical="center" justifyLastLine="1"/>
    </xf>
    <xf numFmtId="0" fontId="11" fillId="0" borderId="21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29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6" xfId="0" applyFont="1" applyBorder="1">
      <alignment vertical="center"/>
    </xf>
    <xf numFmtId="0" fontId="11" fillId="0" borderId="59" xfId="0" applyFont="1" applyBorder="1">
      <alignment vertical="center"/>
    </xf>
    <xf numFmtId="0" fontId="11" fillId="0" borderId="60" xfId="0" applyFont="1" applyBorder="1">
      <alignment vertical="center"/>
    </xf>
    <xf numFmtId="0" fontId="11" fillId="0" borderId="62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4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46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49" fontId="9" fillId="0" borderId="0" xfId="0" applyNumberFormat="1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distributed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4" fillId="0" borderId="67" xfId="0" applyFont="1" applyBorder="1">
      <alignment vertical="center"/>
    </xf>
    <xf numFmtId="0" fontId="8" fillId="0" borderId="68" xfId="0" applyFont="1" applyBorder="1" applyAlignment="1">
      <alignment vertical="center" wrapText="1"/>
    </xf>
    <xf numFmtId="0" fontId="4" fillId="0" borderId="68" xfId="0" applyFont="1" applyBorder="1">
      <alignment vertical="center"/>
    </xf>
    <xf numFmtId="0" fontId="11" fillId="0" borderId="101" xfId="0" applyFont="1" applyBorder="1" applyAlignment="1">
      <alignment vertical="center" shrinkToFit="1"/>
    </xf>
    <xf numFmtId="0" fontId="11" fillId="0" borderId="105" xfId="0" applyFont="1" applyBorder="1">
      <alignment vertical="center"/>
    </xf>
    <xf numFmtId="0" fontId="11" fillId="0" borderId="107" xfId="0" applyFont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0" borderId="100" xfId="0" applyFont="1" applyBorder="1">
      <alignment vertical="center"/>
    </xf>
    <xf numFmtId="0" fontId="11" fillId="0" borderId="102" xfId="0" applyFont="1" applyBorder="1">
      <alignment vertical="center"/>
    </xf>
    <xf numFmtId="0" fontId="11" fillId="0" borderId="104" xfId="0" applyFont="1" applyBorder="1">
      <alignment vertical="center"/>
    </xf>
    <xf numFmtId="0" fontId="11" fillId="0" borderId="68" xfId="0" applyFont="1" applyBorder="1" applyAlignment="1">
      <alignment vertical="center" wrapText="1"/>
    </xf>
    <xf numFmtId="0" fontId="11" fillId="0" borderId="68" xfId="0" applyFont="1" applyBorder="1">
      <alignment vertical="center"/>
    </xf>
    <xf numFmtId="0" fontId="13" fillId="0" borderId="6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3" fillId="0" borderId="0" xfId="3">
      <alignment vertical="center"/>
    </xf>
    <xf numFmtId="0" fontId="3" fillId="0" borderId="0" xfId="3" applyAlignment="1">
      <alignment horizontal="center" vertical="center"/>
    </xf>
    <xf numFmtId="0" fontId="3" fillId="2" borderId="130" xfId="3" applyFill="1" applyBorder="1">
      <alignment vertical="center"/>
    </xf>
    <xf numFmtId="0" fontId="20" fillId="0" borderId="0" xfId="3" applyFont="1" applyBorder="1" applyAlignment="1">
      <alignment vertical="top" wrapText="1"/>
    </xf>
    <xf numFmtId="0" fontId="3" fillId="0" borderId="0" xfId="3" applyBorder="1">
      <alignment vertical="center"/>
    </xf>
    <xf numFmtId="0" fontId="13" fillId="0" borderId="0" xfId="0" applyFont="1" applyBorder="1" applyAlignment="1">
      <alignment vertical="center" shrinkToFit="1"/>
    </xf>
    <xf numFmtId="0" fontId="3" fillId="0" borderId="0" xfId="3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23" fillId="0" borderId="0" xfId="3" applyFont="1">
      <alignment vertical="center"/>
    </xf>
    <xf numFmtId="0" fontId="2" fillId="0" borderId="0" xfId="3" applyFont="1" applyBorder="1" applyAlignment="1">
      <alignment horizontal="center" vertical="center"/>
    </xf>
    <xf numFmtId="0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Protection="1">
      <alignment vertical="center"/>
    </xf>
    <xf numFmtId="0" fontId="11" fillId="0" borderId="51" xfId="0" applyFont="1" applyBorder="1" applyProtection="1">
      <alignment vertical="center"/>
    </xf>
    <xf numFmtId="0" fontId="11" fillId="0" borderId="29" xfId="0" applyFont="1" applyBorder="1" applyProtection="1">
      <alignment vertical="center"/>
    </xf>
    <xf numFmtId="0" fontId="4" fillId="0" borderId="29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4" fillId="0" borderId="67" xfId="0" applyFont="1" applyBorder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8" fillId="0" borderId="68" xfId="0" applyFont="1" applyBorder="1" applyAlignment="1" applyProtection="1">
      <alignment vertical="center" wrapText="1"/>
    </xf>
    <xf numFmtId="0" fontId="4" fillId="0" borderId="68" xfId="0" applyFont="1" applyBorder="1" applyProtection="1">
      <alignment vertical="center"/>
    </xf>
    <xf numFmtId="49" fontId="9" fillId="0" borderId="0" xfId="0" applyNumberFormat="1" applyFont="1" applyProtection="1">
      <alignment vertical="center"/>
    </xf>
    <xf numFmtId="0" fontId="11" fillId="0" borderId="36" xfId="0" applyFont="1" applyBorder="1" applyAlignment="1" applyProtection="1">
      <alignment vertical="center" justifyLastLine="1"/>
    </xf>
    <xf numFmtId="0" fontId="11" fillId="0" borderId="21" xfId="0" applyFont="1" applyBorder="1" applyProtection="1">
      <alignment vertical="center"/>
    </xf>
    <xf numFmtId="0" fontId="11" fillId="0" borderId="24" xfId="0" applyFont="1" applyBorder="1" applyProtection="1">
      <alignment vertical="center"/>
    </xf>
    <xf numFmtId="0" fontId="8" fillId="0" borderId="3" xfId="0" applyFont="1" applyBorder="1" applyAlignment="1" applyProtection="1">
      <alignment vertical="center" wrapText="1"/>
    </xf>
    <xf numFmtId="0" fontId="11" fillId="0" borderId="67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11" fillId="0" borderId="46" xfId="0" applyFont="1" applyBorder="1" applyAlignment="1" applyProtection="1">
      <alignment vertical="center" shrinkToFit="1"/>
    </xf>
    <xf numFmtId="0" fontId="11" fillId="0" borderId="100" xfId="0" applyFont="1" applyBorder="1" applyProtection="1">
      <alignment vertical="center"/>
    </xf>
    <xf numFmtId="0" fontId="11" fillId="0" borderId="49" xfId="0" applyFont="1" applyBorder="1" applyProtection="1">
      <alignment vertical="center"/>
    </xf>
    <xf numFmtId="0" fontId="11" fillId="0" borderId="62" xfId="0" applyFont="1" applyBorder="1" applyProtection="1">
      <alignment vertical="center"/>
    </xf>
    <xf numFmtId="0" fontId="11" fillId="0" borderId="49" xfId="0" applyFont="1" applyBorder="1" applyAlignment="1" applyProtection="1">
      <alignment vertical="center" shrinkToFit="1"/>
    </xf>
    <xf numFmtId="0" fontId="11" fillId="0" borderId="101" xfId="0" applyFont="1" applyBorder="1" applyAlignment="1" applyProtection="1">
      <alignment vertical="center" shrinkToFit="1"/>
    </xf>
    <xf numFmtId="0" fontId="11" fillId="0" borderId="102" xfId="0" applyFont="1" applyBorder="1" applyProtection="1">
      <alignment vertical="center"/>
    </xf>
    <xf numFmtId="0" fontId="11" fillId="0" borderId="60" xfId="0" applyFont="1" applyBorder="1" applyProtection="1">
      <alignment vertical="center"/>
    </xf>
    <xf numFmtId="0" fontId="11" fillId="0" borderId="59" xfId="0" applyFont="1" applyBorder="1" applyProtection="1">
      <alignment vertical="center"/>
    </xf>
    <xf numFmtId="0" fontId="11" fillId="0" borderId="104" xfId="0" applyFont="1" applyBorder="1" applyProtection="1">
      <alignment vertical="center"/>
    </xf>
    <xf numFmtId="0" fontId="11" fillId="0" borderId="105" xfId="0" applyFont="1" applyBorder="1" applyProtection="1">
      <alignment vertical="center"/>
    </xf>
    <xf numFmtId="0" fontId="11" fillId="0" borderId="107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21" fillId="0" borderId="0" xfId="3" applyFont="1" applyAlignment="1">
      <alignment vertical="center"/>
    </xf>
    <xf numFmtId="0" fontId="22" fillId="0" borderId="0" xfId="3" applyFo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" fillId="0" borderId="0" xfId="3" applyAlignment="1">
      <alignment horizontal="center" vertical="center"/>
    </xf>
    <xf numFmtId="0" fontId="27" fillId="0" borderId="0" xfId="0" applyFont="1">
      <alignment vertical="center"/>
    </xf>
    <xf numFmtId="0" fontId="1" fillId="0" borderId="0" xfId="3" applyFont="1" applyAlignment="1">
      <alignment horizontal="center" vertical="center"/>
    </xf>
    <xf numFmtId="0" fontId="31" fillId="0" borderId="0" xfId="0" applyFo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top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2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26" fillId="3" borderId="131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26" fillId="3" borderId="11" xfId="0" applyFont="1" applyFill="1" applyBorder="1" applyAlignment="1">
      <alignment horizontal="center" vertical="center" shrinkToFit="1"/>
    </xf>
    <xf numFmtId="0" fontId="26" fillId="3" borderId="27" xfId="0" applyFont="1" applyFill="1" applyBorder="1" applyAlignment="1">
      <alignment horizontal="center" vertical="center" shrinkToFit="1"/>
    </xf>
    <xf numFmtId="0" fontId="26" fillId="3" borderId="132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26" fillId="3" borderId="18" xfId="0" applyFont="1" applyFill="1" applyBorder="1" applyAlignment="1">
      <alignment horizontal="center" vertical="center" shrinkToFit="1"/>
    </xf>
    <xf numFmtId="0" fontId="26" fillId="3" borderId="133" xfId="0" applyFont="1" applyFill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27" fillId="0" borderId="13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1" fillId="0" borderId="130" xfId="0" applyFont="1" applyBorder="1" applyAlignment="1">
      <alignment vertical="center" wrapText="1"/>
    </xf>
    <xf numFmtId="0" fontId="32" fillId="0" borderId="130" xfId="0" applyFont="1" applyBorder="1" applyAlignment="1">
      <alignment vertical="center"/>
    </xf>
    <xf numFmtId="49" fontId="26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9" fontId="26" fillId="3" borderId="0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26" fillId="3" borderId="20" xfId="0" applyNumberFormat="1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49" fontId="26" fillId="3" borderId="21" xfId="0" applyNumberFormat="1" applyFont="1" applyFill="1" applyBorder="1" applyAlignment="1">
      <alignment horizontal="center" vertical="center"/>
    </xf>
    <xf numFmtId="49" fontId="0" fillId="3" borderId="25" xfId="0" applyNumberForma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26" fillId="3" borderId="2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49" fontId="26" fillId="3" borderId="25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6" fillId="3" borderId="23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49" fontId="26" fillId="3" borderId="23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6" fillId="3" borderId="8" xfId="0" applyNumberFormat="1" applyFont="1" applyFill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4" borderId="130" xfId="0" applyFont="1" applyFill="1" applyBorder="1" applyAlignment="1">
      <alignment horizontal="center" vertical="center"/>
    </xf>
    <xf numFmtId="0" fontId="0" fillId="4" borderId="130" xfId="0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103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05" xfId="0" applyFont="1" applyBorder="1" applyAlignment="1">
      <alignment horizontal="left" vertical="center" shrinkToFit="1"/>
    </xf>
    <xf numFmtId="0" fontId="11" fillId="0" borderId="106" xfId="0" applyFont="1" applyBorder="1" applyAlignment="1">
      <alignment horizontal="left" vertical="center" shrinkToFit="1"/>
    </xf>
    <xf numFmtId="0" fontId="11" fillId="0" borderId="108" xfId="0" applyFont="1" applyBorder="1" applyAlignment="1">
      <alignment horizontal="left" vertical="center" shrinkToFit="1"/>
    </xf>
    <xf numFmtId="0" fontId="11" fillId="0" borderId="109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left" vertical="center" shrinkToFit="1"/>
    </xf>
    <xf numFmtId="0" fontId="11" fillId="0" borderId="58" xfId="0" applyFont="1" applyBorder="1" applyAlignment="1">
      <alignment horizontal="left" vertical="center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9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textRotation="255"/>
    </xf>
    <xf numFmtId="0" fontId="4" fillId="0" borderId="9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7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69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6" xfId="0" applyFont="1" applyBorder="1" applyAlignment="1">
      <alignment vertical="center" wrapText="1"/>
    </xf>
    <xf numFmtId="0" fontId="14" fillId="0" borderId="7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1" fillId="0" borderId="3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justifyLastLine="1" shrinkToFit="1"/>
    </xf>
    <xf numFmtId="0" fontId="11" fillId="0" borderId="19" xfId="0" applyFont="1" applyBorder="1" applyAlignment="1">
      <alignment horizontal="center" justifyLastLine="1" shrinkToFit="1"/>
    </xf>
    <xf numFmtId="0" fontId="11" fillId="0" borderId="45" xfId="0" applyFont="1" applyBorder="1" applyAlignment="1">
      <alignment horizontal="center" justifyLastLine="1" shrinkToFit="1"/>
    </xf>
    <xf numFmtId="0" fontId="11" fillId="0" borderId="67" xfId="0" applyFont="1" applyBorder="1" applyAlignment="1">
      <alignment horizontal="center" justifyLastLine="1" shrinkToFit="1"/>
    </xf>
    <xf numFmtId="0" fontId="11" fillId="0" borderId="0" xfId="0" applyFont="1" applyAlignment="1">
      <alignment horizontal="center" justifyLastLine="1" shrinkToFit="1"/>
    </xf>
    <xf numFmtId="0" fontId="11" fillId="0" borderId="12" xfId="0" applyFont="1" applyBorder="1" applyAlignment="1">
      <alignment horizontal="center" justifyLastLine="1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74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wrapText="1" justifyLastLine="1"/>
    </xf>
    <xf numFmtId="0" fontId="11" fillId="0" borderId="19" xfId="0" applyFont="1" applyBorder="1" applyAlignment="1">
      <alignment horizontal="center" wrapText="1" justifyLastLine="1"/>
    </xf>
    <xf numFmtId="0" fontId="11" fillId="0" borderId="45" xfId="0" applyFont="1" applyBorder="1" applyAlignment="1">
      <alignment horizontal="center" wrapText="1" justifyLastLine="1"/>
    </xf>
    <xf numFmtId="0" fontId="11" fillId="0" borderId="67" xfId="0" applyFont="1" applyBorder="1" applyAlignment="1">
      <alignment horizontal="center" wrapText="1" justifyLastLine="1"/>
    </xf>
    <xf numFmtId="0" fontId="11" fillId="0" borderId="0" xfId="0" applyFont="1" applyAlignment="1">
      <alignment horizontal="center" wrapText="1" justifyLastLine="1"/>
    </xf>
    <xf numFmtId="0" fontId="11" fillId="0" borderId="12" xfId="0" applyFont="1" applyBorder="1" applyAlignment="1">
      <alignment horizontal="center" wrapText="1" justifyLastLine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justifyLastLine="1"/>
    </xf>
    <xf numFmtId="0" fontId="11" fillId="0" borderId="12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6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68" xfId="0" applyFont="1" applyBorder="1" applyAlignment="1">
      <alignment vertical="center" wrapText="1"/>
    </xf>
    <xf numFmtId="0" fontId="15" fillId="0" borderId="69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70" xfId="0" applyFont="1" applyBorder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justifyLastLine="1"/>
    </xf>
    <xf numFmtId="0" fontId="11" fillId="0" borderId="21" xfId="0" applyFont="1" applyBorder="1" applyAlignment="1">
      <alignment horizontal="center" vertical="center" justifyLastLine="1"/>
    </xf>
    <xf numFmtId="0" fontId="11" fillId="0" borderId="72" xfId="0" applyFont="1" applyBorder="1" applyAlignment="1">
      <alignment horizontal="center" vertical="center" justifyLastLine="1"/>
    </xf>
    <xf numFmtId="0" fontId="11" fillId="0" borderId="22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justifyLastLine="1"/>
    </xf>
    <xf numFmtId="0" fontId="11" fillId="0" borderId="38" xfId="0" applyFont="1" applyBorder="1" applyAlignment="1">
      <alignment horizontal="center" vertical="center" justifyLastLine="1"/>
    </xf>
    <xf numFmtId="0" fontId="11" fillId="0" borderId="0" xfId="0" applyFont="1" applyAlignment="1">
      <alignment horizontal="distributed" vertical="center"/>
    </xf>
    <xf numFmtId="0" fontId="4" fillId="0" borderId="0" xfId="0" applyNumberFormat="1" applyFont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 shrinkToFit="1"/>
    </xf>
    <xf numFmtId="0" fontId="11" fillId="0" borderId="127" xfId="0" applyFont="1" applyBorder="1" applyAlignment="1">
      <alignment horizontal="center" vertical="center" shrinkToFit="1"/>
    </xf>
    <xf numFmtId="0" fontId="11" fillId="0" borderId="113" xfId="0" applyFont="1" applyBorder="1" applyAlignment="1">
      <alignment horizontal="center" vertical="center" shrinkToFit="1"/>
    </xf>
    <xf numFmtId="0" fontId="11" fillId="0" borderId="120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1" fillId="0" borderId="121" xfId="0" applyFont="1" applyBorder="1" applyAlignment="1">
      <alignment horizontal="right" vertical="center"/>
    </xf>
    <xf numFmtId="0" fontId="11" fillId="0" borderId="85" xfId="0" applyFont="1" applyBorder="1" applyAlignment="1">
      <alignment horizontal="right" vertical="center"/>
    </xf>
    <xf numFmtId="0" fontId="11" fillId="0" borderId="120" xfId="0" applyFont="1" applyBorder="1" applyAlignment="1">
      <alignment horizontal="center" vertical="center" shrinkToFit="1"/>
    </xf>
    <xf numFmtId="0" fontId="11" fillId="0" borderId="122" xfId="0" applyFont="1" applyBorder="1" applyAlignment="1">
      <alignment horizontal="center" vertical="center" shrinkToFit="1"/>
    </xf>
    <xf numFmtId="0" fontId="11" fillId="0" borderId="12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right" vertical="center" shrinkToFit="1"/>
    </xf>
    <xf numFmtId="0" fontId="10" fillId="0" borderId="84" xfId="0" applyFont="1" applyBorder="1" applyAlignment="1">
      <alignment horizontal="right" vertical="center" shrinkToFit="1"/>
    </xf>
    <xf numFmtId="0" fontId="10" fillId="0" borderId="128" xfId="0" applyFont="1" applyBorder="1" applyAlignment="1">
      <alignment horizontal="right" vertical="center" shrinkToFit="1"/>
    </xf>
    <xf numFmtId="0" fontId="11" fillId="0" borderId="146" xfId="0" applyFont="1" applyBorder="1" applyAlignment="1">
      <alignment horizontal="center" vertical="center" shrinkToFit="1"/>
    </xf>
    <xf numFmtId="0" fontId="11" fillId="0" borderId="147" xfId="0" applyFont="1" applyBorder="1" applyAlignment="1">
      <alignment horizontal="center" vertical="center" shrinkToFit="1"/>
    </xf>
    <xf numFmtId="0" fontId="11" fillId="0" borderId="143" xfId="0" applyFont="1" applyBorder="1" applyAlignment="1">
      <alignment horizontal="center" vertical="center" shrinkToFit="1"/>
    </xf>
    <xf numFmtId="0" fontId="0" fillId="0" borderId="144" xfId="0" applyBorder="1" applyAlignment="1">
      <alignment horizontal="center" vertical="center" shrinkToFit="1"/>
    </xf>
    <xf numFmtId="0" fontId="11" fillId="0" borderId="144" xfId="0" applyFont="1" applyBorder="1" applyAlignment="1">
      <alignment horizontal="center" vertical="center" shrinkToFit="1"/>
    </xf>
    <xf numFmtId="0" fontId="0" fillId="0" borderId="145" xfId="0" applyBorder="1" applyAlignment="1">
      <alignment horizontal="center" vertical="center" shrinkToFit="1"/>
    </xf>
    <xf numFmtId="0" fontId="11" fillId="0" borderId="119" xfId="0" applyFont="1" applyBorder="1" applyAlignment="1">
      <alignment horizontal="center" vertical="center" shrinkToFit="1"/>
    </xf>
    <xf numFmtId="0" fontId="0" fillId="0" borderId="115" xfId="0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11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73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6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11" fillId="0" borderId="25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23" xfId="0" applyFont="1" applyBorder="1" applyAlignment="1">
      <alignment horizontal="center" vertical="center" shrinkToFit="1"/>
    </xf>
    <xf numFmtId="0" fontId="4" fillId="0" borderId="124" xfId="0" applyFont="1" applyBorder="1" applyAlignment="1">
      <alignment horizontal="center" vertical="center" shrinkToFit="1"/>
    </xf>
    <xf numFmtId="0" fontId="4" fillId="0" borderId="129" xfId="0" applyFont="1" applyBorder="1" applyAlignment="1">
      <alignment horizontal="center" vertical="center" shrinkToFit="1"/>
    </xf>
    <xf numFmtId="0" fontId="4" fillId="0" borderId="126" xfId="0" applyFont="1" applyBorder="1" applyAlignment="1">
      <alignment horizontal="center" vertical="center" shrinkToFit="1"/>
    </xf>
    <xf numFmtId="0" fontId="4" fillId="0" borderId="125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0" fontId="7" fillId="0" borderId="91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11" fillId="0" borderId="136" xfId="0" applyFont="1" applyBorder="1" applyAlignment="1">
      <alignment horizontal="center" vertical="center" shrinkToFit="1"/>
    </xf>
    <xf numFmtId="0" fontId="0" fillId="0" borderId="137" xfId="0" applyBorder="1" applyAlignment="1">
      <alignment horizontal="center" vertical="center" shrinkToFit="1"/>
    </xf>
    <xf numFmtId="0" fontId="11" fillId="0" borderId="134" xfId="0" applyFont="1" applyBorder="1" applyAlignment="1">
      <alignment horizontal="center" vertical="center" shrinkToFit="1"/>
    </xf>
    <xf numFmtId="0" fontId="0" fillId="0" borderId="13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1" fillId="0" borderId="142" xfId="0" applyFont="1" applyBorder="1" applyAlignment="1">
      <alignment horizontal="center" vertical="center" shrinkToFit="1"/>
    </xf>
    <xf numFmtId="0" fontId="0" fillId="0" borderId="142" xfId="0" applyBorder="1" applyAlignment="1">
      <alignment horizontal="center" vertical="center" shrinkToFit="1"/>
    </xf>
    <xf numFmtId="0" fontId="0" fillId="0" borderId="139" xfId="0" applyBorder="1" applyAlignment="1">
      <alignment horizontal="center" vertical="center" shrinkToFit="1"/>
    </xf>
    <xf numFmtId="0" fontId="11" fillId="0" borderId="140" xfId="0" applyFont="1" applyBorder="1" applyAlignment="1">
      <alignment horizontal="center" vertical="center" shrinkToFit="1"/>
    </xf>
    <xf numFmtId="0" fontId="0" fillId="0" borderId="140" xfId="0" applyBorder="1" applyAlignment="1">
      <alignment horizontal="center" vertical="center" shrinkToFit="1"/>
    </xf>
    <xf numFmtId="0" fontId="0" fillId="0" borderId="141" xfId="0" applyBorder="1" applyAlignment="1">
      <alignment horizontal="center" vertical="center" shrinkToFit="1"/>
    </xf>
    <xf numFmtId="0" fontId="4" fillId="0" borderId="55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23" xfId="0" applyFont="1" applyBorder="1" applyAlignment="1" applyProtection="1">
      <alignment horizontal="center" vertical="center" textRotation="255"/>
    </xf>
    <xf numFmtId="0" fontId="4" fillId="0" borderId="26" xfId="0" applyFont="1" applyBorder="1" applyAlignment="1" applyProtection="1">
      <alignment horizontal="center" vertical="center" textRotation="255"/>
    </xf>
    <xf numFmtId="0" fontId="11" fillId="0" borderId="1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11" fillId="0" borderId="60" xfId="0" applyFont="1" applyBorder="1" applyAlignment="1" applyProtection="1">
      <alignment horizontal="left" vertical="center" shrinkToFit="1"/>
    </xf>
    <xf numFmtId="0" fontId="11" fillId="0" borderId="103" xfId="0" applyFont="1" applyBorder="1" applyAlignment="1" applyProtection="1">
      <alignment horizontal="left" vertical="center" shrinkToFit="1"/>
    </xf>
    <xf numFmtId="0" fontId="11" fillId="0" borderId="11" xfId="0" applyFont="1" applyBorder="1" applyAlignment="1" applyProtection="1">
      <alignment horizontal="center" vertical="center" shrinkToFit="1"/>
    </xf>
    <xf numFmtId="0" fontId="11" fillId="0" borderId="105" xfId="0" applyFont="1" applyBorder="1" applyAlignment="1" applyProtection="1">
      <alignment horizontal="left" vertical="center" shrinkToFit="1"/>
    </xf>
    <xf numFmtId="0" fontId="11" fillId="0" borderId="106" xfId="0" applyFont="1" applyBorder="1" applyAlignment="1" applyProtection="1">
      <alignment horizontal="left" vertical="center" shrinkToFit="1"/>
    </xf>
    <xf numFmtId="0" fontId="11" fillId="0" borderId="108" xfId="0" applyFont="1" applyBorder="1" applyAlignment="1" applyProtection="1">
      <alignment horizontal="left" vertical="center" shrinkToFit="1"/>
    </xf>
    <xf numFmtId="0" fontId="11" fillId="0" borderId="109" xfId="0" applyFont="1" applyBorder="1" applyAlignment="1" applyProtection="1">
      <alignment horizontal="left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98" xfId="0" applyFont="1" applyBorder="1" applyAlignment="1" applyProtection="1">
      <alignment horizontal="center" vertical="center" shrinkToFit="1"/>
    </xf>
    <xf numFmtId="0" fontId="11" fillId="0" borderId="50" xfId="0" applyFont="1" applyBorder="1" applyAlignment="1" applyProtection="1">
      <alignment horizontal="center" vertical="center" shrinkToFit="1"/>
    </xf>
    <xf numFmtId="0" fontId="11" fillId="0" borderId="54" xfId="0" applyFont="1" applyBorder="1" applyAlignment="1" applyProtection="1">
      <alignment horizontal="center" vertical="center" shrinkToFit="1"/>
    </xf>
    <xf numFmtId="0" fontId="11" fillId="0" borderId="48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 wrapText="1"/>
    </xf>
    <xf numFmtId="0" fontId="11" fillId="0" borderId="99" xfId="0" applyFont="1" applyBorder="1" applyAlignment="1" applyProtection="1">
      <alignment horizontal="center" vertical="center" wrapText="1"/>
    </xf>
    <xf numFmtId="0" fontId="11" fillId="0" borderId="83" xfId="0" applyFont="1" applyBorder="1" applyAlignment="1" applyProtection="1">
      <alignment horizontal="center" vertical="center" shrinkToFit="1"/>
    </xf>
    <xf numFmtId="0" fontId="11" fillId="0" borderId="84" xfId="0" applyFont="1" applyBorder="1" applyAlignment="1" applyProtection="1">
      <alignment horizontal="center" vertical="center" shrinkToFit="1"/>
    </xf>
    <xf numFmtId="0" fontId="11" fillId="0" borderId="61" xfId="0" applyFont="1" applyBorder="1" applyAlignment="1" applyProtection="1">
      <alignment horizontal="left" vertical="center" shrinkToFit="1"/>
    </xf>
    <xf numFmtId="0" fontId="11" fillId="0" borderId="58" xfId="0" applyFont="1" applyBorder="1" applyAlignment="1" applyProtection="1">
      <alignment horizontal="left" vertical="center" shrinkToFit="1"/>
    </xf>
    <xf numFmtId="0" fontId="13" fillId="0" borderId="95" xfId="0" applyFont="1" applyBorder="1" applyAlignment="1" applyProtection="1">
      <alignment horizontal="center" vertical="center" textRotation="255" shrinkToFit="1"/>
    </xf>
    <xf numFmtId="0" fontId="13" fillId="0" borderId="41" xfId="0" applyFont="1" applyBorder="1" applyAlignment="1" applyProtection="1">
      <alignment horizontal="center" vertical="center" textRotation="255" shrinkToFit="1"/>
    </xf>
    <xf numFmtId="0" fontId="13" fillId="0" borderId="96" xfId="0" applyFont="1" applyBorder="1" applyAlignment="1" applyProtection="1">
      <alignment horizontal="center" vertical="center" textRotation="255" shrinkToFit="1"/>
    </xf>
    <xf numFmtId="0" fontId="13" fillId="0" borderId="11" xfId="0" applyFont="1" applyBorder="1" applyAlignment="1" applyProtection="1">
      <alignment horizontal="center" vertical="center" textRotation="255" shrinkToFit="1"/>
    </xf>
    <xf numFmtId="0" fontId="13" fillId="0" borderId="97" xfId="0" applyFont="1" applyBorder="1" applyAlignment="1" applyProtection="1">
      <alignment horizontal="center" vertical="center" textRotation="255" shrinkToFit="1"/>
    </xf>
    <xf numFmtId="0" fontId="13" fillId="0" borderId="18" xfId="0" applyFont="1" applyBorder="1" applyAlignment="1" applyProtection="1">
      <alignment horizontal="center" vertical="center" textRotation="255" shrinkToFit="1"/>
    </xf>
    <xf numFmtId="0" fontId="11" fillId="0" borderId="41" xfId="0" applyFont="1" applyBorder="1" applyAlignment="1" applyProtection="1">
      <alignment horizontal="center" vertical="center" shrinkToFit="1"/>
    </xf>
    <xf numFmtId="0" fontId="11" fillId="0" borderId="94" xfId="0" applyFont="1" applyBorder="1" applyAlignment="1" applyProtection="1">
      <alignment horizontal="center" vertical="center" shrinkToFit="1"/>
    </xf>
    <xf numFmtId="0" fontId="11" fillId="0" borderId="21" xfId="0" applyFont="1" applyBorder="1" applyAlignment="1" applyProtection="1">
      <alignment horizontal="center" vertical="center" shrinkToFit="1"/>
    </xf>
    <xf numFmtId="0" fontId="11" fillId="0" borderId="22" xfId="0" applyFont="1" applyBorder="1" applyAlignment="1" applyProtection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63" xfId="0" applyFont="1" applyBorder="1" applyAlignment="1" applyProtection="1">
      <alignment horizontal="center" vertical="center" shrinkToFi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</xf>
    <xf numFmtId="0" fontId="13" fillId="0" borderId="85" xfId="0" applyFont="1" applyBorder="1" applyAlignment="1" applyProtection="1">
      <alignment horizontal="center" vertical="center" shrinkToFit="1"/>
    </xf>
    <xf numFmtId="0" fontId="13" fillId="0" borderId="84" xfId="0" applyFont="1" applyBorder="1" applyAlignment="1" applyProtection="1">
      <alignment horizontal="center" vertical="center" shrinkToFit="1"/>
    </xf>
    <xf numFmtId="0" fontId="13" fillId="0" borderId="85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/>
    </xf>
    <xf numFmtId="0" fontId="11" fillId="0" borderId="89" xfId="0" applyFont="1" applyBorder="1" applyAlignment="1" applyProtection="1">
      <alignment horizontal="center" vertical="center" shrinkToFit="1"/>
    </xf>
    <xf numFmtId="0" fontId="11" fillId="0" borderId="88" xfId="0" applyFont="1" applyBorder="1" applyAlignment="1" applyProtection="1">
      <alignment horizontal="center" vertical="center" shrinkToFit="1"/>
    </xf>
    <xf numFmtId="0" fontId="11" fillId="0" borderId="90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81" xfId="0" applyFont="1" applyBorder="1" applyAlignment="1" applyProtection="1">
      <alignment horizontal="center" vertical="center"/>
    </xf>
    <xf numFmtId="0" fontId="11" fillId="0" borderId="8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81" xfId="0" applyFont="1" applyBorder="1" applyAlignment="1" applyProtection="1">
      <alignment horizontal="left" vertical="center"/>
    </xf>
    <xf numFmtId="0" fontId="4" fillId="0" borderId="92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/>
    </xf>
    <xf numFmtId="0" fontId="4" fillId="0" borderId="9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 textRotation="255"/>
    </xf>
    <xf numFmtId="0" fontId="4" fillId="0" borderId="91" xfId="0" applyFont="1" applyBorder="1" applyAlignment="1" applyProtection="1">
      <alignment horizontal="center" vertical="center" textRotation="255"/>
    </xf>
    <xf numFmtId="0" fontId="4" fillId="0" borderId="0" xfId="0" applyFont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11" fillId="0" borderId="46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1" fillId="0" borderId="12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/>
    </xf>
    <xf numFmtId="0" fontId="11" fillId="0" borderId="84" xfId="0" applyFont="1" applyBorder="1" applyAlignment="1" applyProtection="1">
      <alignment horizontal="center" vertical="center" wrapText="1"/>
    </xf>
    <xf numFmtId="0" fontId="11" fillId="0" borderId="86" xfId="0" applyFont="1" applyBorder="1" applyAlignment="1" applyProtection="1">
      <alignment horizontal="center" vertical="center" wrapText="1"/>
    </xf>
    <xf numFmtId="0" fontId="11" fillId="0" borderId="87" xfId="0" applyFont="1" applyBorder="1" applyAlignment="1" applyProtection="1">
      <alignment horizontal="center" vertical="center" shrinkToFit="1"/>
    </xf>
    <xf numFmtId="0" fontId="11" fillId="0" borderId="6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vertical="center" wrapText="1"/>
    </xf>
    <xf numFmtId="0" fontId="11" fillId="0" borderId="13" xfId="0" applyFont="1" applyBorder="1" applyAlignment="1" applyProtection="1">
      <alignment vertical="center" wrapText="1"/>
    </xf>
    <xf numFmtId="0" fontId="11" fillId="0" borderId="75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46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</xf>
    <xf numFmtId="0" fontId="11" fillId="0" borderId="80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79" xfId="0" applyFont="1" applyBorder="1" applyAlignment="1" applyProtection="1">
      <alignment horizontal="center" vertical="center" wrapText="1"/>
    </xf>
    <xf numFmtId="0" fontId="11" fillId="0" borderId="67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3" fillId="0" borderId="67" xfId="0" applyFont="1" applyBorder="1" applyAlignment="1" applyProtection="1">
      <alignment horizontal="center" vertical="top" wrapText="1"/>
    </xf>
    <xf numFmtId="0" fontId="13" fillId="0" borderId="0" xfId="0" applyFont="1" applyAlignment="1" applyProtection="1">
      <alignment horizontal="center" vertical="top" wrapText="1"/>
    </xf>
    <xf numFmtId="0" fontId="13" fillId="0" borderId="12" xfId="0" applyFont="1" applyBorder="1" applyAlignment="1" applyProtection="1">
      <alignment horizontal="center" vertical="top" wrapText="1"/>
    </xf>
    <xf numFmtId="0" fontId="13" fillId="0" borderId="69" xfId="0" applyFont="1" applyBorder="1" applyAlignment="1" applyProtection="1">
      <alignment horizontal="center" vertical="top" wrapText="1"/>
    </xf>
    <xf numFmtId="0" fontId="13" fillId="0" borderId="8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4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75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1" fillId="0" borderId="76" xfId="0" applyFont="1" applyBorder="1" applyAlignment="1" applyProtection="1">
      <alignment vertical="center" wrapText="1"/>
    </xf>
    <xf numFmtId="0" fontId="14" fillId="0" borderId="77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74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75" xfId="0" applyFont="1" applyBorder="1" applyAlignment="1" applyProtection="1">
      <alignment horizontal="center" vertical="center" wrapText="1"/>
    </xf>
    <xf numFmtId="0" fontId="11" fillId="0" borderId="69" xfId="0" applyFont="1" applyBorder="1" applyAlignment="1" applyProtection="1">
      <alignment horizontal="center" vertical="center" justifyLastLine="1"/>
    </xf>
    <xf numFmtId="0" fontId="11" fillId="0" borderId="8" xfId="0" applyFont="1" applyBorder="1" applyAlignment="1" applyProtection="1">
      <alignment horizontal="center" vertical="center" justifyLastLine="1"/>
    </xf>
    <xf numFmtId="0" fontId="11" fillId="0" borderId="16" xfId="0" applyFont="1" applyBorder="1" applyAlignment="1" applyProtection="1">
      <alignment horizontal="center" vertical="center" justifyLastLine="1"/>
    </xf>
    <xf numFmtId="0" fontId="11" fillId="0" borderId="32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</xf>
    <xf numFmtId="0" fontId="13" fillId="0" borderId="32" xfId="0" applyFont="1" applyBorder="1" applyAlignment="1" applyProtection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76" xfId="0" applyFont="1" applyBorder="1" applyAlignment="1" applyProtection="1">
      <alignment horizontal="center" vertical="center" shrinkToFit="1"/>
    </xf>
    <xf numFmtId="0" fontId="11" fillId="0" borderId="73" xfId="0" applyFont="1" applyBorder="1" applyAlignment="1" applyProtection="1">
      <alignment horizontal="center" justifyLastLine="1" shrinkToFit="1"/>
    </xf>
    <xf numFmtId="0" fontId="11" fillId="0" borderId="19" xfId="0" applyFont="1" applyBorder="1" applyAlignment="1" applyProtection="1">
      <alignment horizontal="center" justifyLastLine="1" shrinkToFit="1"/>
    </xf>
    <xf numFmtId="0" fontId="11" fillId="0" borderId="45" xfId="0" applyFont="1" applyBorder="1" applyAlignment="1" applyProtection="1">
      <alignment horizontal="center" justifyLastLine="1" shrinkToFit="1"/>
    </xf>
    <xf numFmtId="0" fontId="11" fillId="0" borderId="67" xfId="0" applyFont="1" applyBorder="1" applyAlignment="1" applyProtection="1">
      <alignment horizontal="center" justifyLastLine="1" shrinkToFit="1"/>
    </xf>
    <xf numFmtId="0" fontId="11" fillId="0" borderId="0" xfId="0" applyFont="1" applyAlignment="1" applyProtection="1">
      <alignment horizontal="center" justifyLastLine="1" shrinkToFit="1"/>
    </xf>
    <xf numFmtId="0" fontId="11" fillId="0" borderId="12" xfId="0" applyFont="1" applyBorder="1" applyAlignment="1" applyProtection="1">
      <alignment horizontal="center" justifyLastLine="1" shrinkToFit="1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vertical="center" wrapText="1"/>
    </xf>
    <xf numFmtId="0" fontId="11" fillId="0" borderId="29" xfId="0" applyFont="1" applyBorder="1" applyAlignment="1" applyProtection="1">
      <alignment vertical="center" wrapText="1"/>
    </xf>
    <xf numFmtId="0" fontId="11" fillId="0" borderId="74" xfId="0" applyFont="1" applyBorder="1" applyAlignment="1" applyProtection="1">
      <alignment vertical="center" wrapText="1"/>
    </xf>
    <xf numFmtId="0" fontId="11" fillId="0" borderId="35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center" vertical="center" shrinkToFit="1"/>
    </xf>
    <xf numFmtId="0" fontId="11" fillId="0" borderId="47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11" fillId="0" borderId="73" xfId="0" applyFont="1" applyBorder="1" applyAlignment="1" applyProtection="1">
      <alignment horizontal="center" wrapText="1" justifyLastLine="1"/>
    </xf>
    <xf numFmtId="0" fontId="11" fillId="0" borderId="19" xfId="0" applyFont="1" applyBorder="1" applyAlignment="1" applyProtection="1">
      <alignment horizontal="center" wrapText="1" justifyLastLine="1"/>
    </xf>
    <xf numFmtId="0" fontId="11" fillId="0" borderId="45" xfId="0" applyFont="1" applyBorder="1" applyAlignment="1" applyProtection="1">
      <alignment horizontal="center" wrapText="1" justifyLastLine="1"/>
    </xf>
    <xf numFmtId="0" fontId="11" fillId="0" borderId="67" xfId="0" applyFont="1" applyBorder="1" applyAlignment="1" applyProtection="1">
      <alignment horizontal="center" wrapText="1" justifyLastLine="1"/>
    </xf>
    <xf numFmtId="0" fontId="11" fillId="0" borderId="0" xfId="0" applyFont="1" applyAlignment="1" applyProtection="1">
      <alignment horizontal="center" wrapText="1" justifyLastLine="1"/>
    </xf>
    <xf numFmtId="0" fontId="11" fillId="0" borderId="12" xfId="0" applyFont="1" applyBorder="1" applyAlignment="1" applyProtection="1">
      <alignment horizontal="center" wrapText="1" justifyLastLine="1"/>
    </xf>
    <xf numFmtId="0" fontId="11" fillId="0" borderId="28" xfId="0" applyFont="1" applyBorder="1" applyAlignment="1" applyProtection="1">
      <alignment horizontal="center" vertical="center" shrinkToFit="1"/>
    </xf>
    <xf numFmtId="0" fontId="11" fillId="0" borderId="29" xfId="0" applyFont="1" applyBorder="1" applyAlignment="1" applyProtection="1">
      <alignment horizontal="center" vertical="center" shrinkToFit="1"/>
    </xf>
    <xf numFmtId="0" fontId="11" fillId="0" borderId="40" xfId="0" applyFont="1" applyBorder="1" applyAlignment="1" applyProtection="1">
      <alignment horizontal="center" vertical="center" shrinkToFit="1"/>
    </xf>
    <xf numFmtId="0" fontId="11" fillId="0" borderId="28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11" fillId="0" borderId="74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75" xfId="0" applyFont="1" applyBorder="1" applyAlignment="1" applyProtection="1">
      <alignment horizontal="left" vertical="center" wrapText="1"/>
    </xf>
    <xf numFmtId="0" fontId="11" fillId="0" borderId="67" xfId="0" applyFont="1" applyBorder="1" applyAlignment="1" applyProtection="1">
      <alignment horizontal="center" vertical="center" justifyLastLine="1"/>
    </xf>
    <xf numFmtId="0" fontId="11" fillId="0" borderId="0" xfId="0" applyFont="1" applyAlignment="1" applyProtection="1">
      <alignment horizontal="center" vertical="center" justifyLastLine="1"/>
    </xf>
    <xf numFmtId="0" fontId="11" fillId="0" borderId="12" xfId="0" applyFont="1" applyBorder="1" applyAlignment="1" applyProtection="1">
      <alignment horizontal="center" vertical="center" justifyLastLine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5" fillId="0" borderId="67" xfId="0" applyFont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15" fillId="0" borderId="68" xfId="0" applyFont="1" applyBorder="1" applyAlignment="1" applyProtection="1">
      <alignment vertical="center" wrapText="1"/>
    </xf>
    <xf numFmtId="0" fontId="15" fillId="0" borderId="69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15" fillId="0" borderId="70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 shrinkToFit="1"/>
    </xf>
    <xf numFmtId="0" fontId="11" fillId="0" borderId="71" xfId="0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justifyLastLine="1"/>
    </xf>
    <xf numFmtId="0" fontId="11" fillId="0" borderId="21" xfId="0" applyFont="1" applyBorder="1" applyAlignment="1" applyProtection="1">
      <alignment horizontal="center" vertical="center" justifyLastLine="1"/>
    </xf>
    <xf numFmtId="0" fontId="11" fillId="0" borderId="72" xfId="0" applyFont="1" applyBorder="1" applyAlignment="1" applyProtection="1">
      <alignment horizontal="center" vertical="center" justifyLastLine="1"/>
    </xf>
    <xf numFmtId="0" fontId="11" fillId="0" borderId="22" xfId="0" applyFont="1" applyBorder="1" applyAlignment="1" applyProtection="1">
      <alignment horizontal="center" vertical="center"/>
    </xf>
    <xf numFmtId="0" fontId="11" fillId="0" borderId="72" xfId="0" applyFont="1" applyBorder="1" applyAlignment="1" applyProtection="1">
      <alignment horizontal="center" vertical="center"/>
    </xf>
    <xf numFmtId="0" fontId="11" fillId="0" borderId="71" xfId="0" applyFont="1" applyBorder="1" applyAlignment="1" applyProtection="1">
      <alignment horizontal="center" vertical="center" justifyLastLine="1"/>
    </xf>
    <xf numFmtId="0" fontId="11" fillId="0" borderId="38" xfId="0" applyFont="1" applyBorder="1" applyAlignment="1" applyProtection="1">
      <alignment horizontal="center" vertical="center" justifyLastLine="1"/>
    </xf>
    <xf numFmtId="0" fontId="11" fillId="0" borderId="0" xfId="0" applyFont="1" applyAlignment="1" applyProtection="1">
      <alignment horizontal="distributed" vertical="center"/>
    </xf>
    <xf numFmtId="49" fontId="9" fillId="0" borderId="0" xfId="0" applyNumberFormat="1" applyFont="1" applyAlignment="1" applyProtection="1">
      <alignment horizontal="center" vertical="center"/>
    </xf>
    <xf numFmtId="0" fontId="11" fillId="0" borderId="68" xfId="0" applyFont="1" applyBorder="1" applyAlignment="1" applyProtection="1">
      <alignment horizontal="center" vertical="center" shrinkToFit="1"/>
    </xf>
    <xf numFmtId="0" fontId="7" fillId="0" borderId="64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68" xfId="0" applyFont="1" applyBorder="1" applyAlignment="1" applyProtection="1">
      <alignment horizontal="center" vertical="center"/>
    </xf>
    <xf numFmtId="0" fontId="11" fillId="0" borderId="67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horizontal="center" vertical="center" shrinkToFit="1"/>
    </xf>
    <xf numFmtId="176" fontId="4" fillId="0" borderId="8" xfId="0" applyNumberFormat="1" applyFont="1" applyBorder="1" applyAlignment="1" applyProtection="1">
      <alignment horizontal="center" vertical="center" shrinkToFit="1"/>
    </xf>
    <xf numFmtId="0" fontId="8" fillId="0" borderId="29" xfId="0" applyFont="1" applyBorder="1" applyAlignment="1" applyProtection="1">
      <alignment horizontal="center" vertical="center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6" xfId="0" applyFont="1" applyBorder="1" applyAlignment="1">
      <alignment horizontal="center" vertical="center" shrinkToFit="1"/>
    </xf>
    <xf numFmtId="0" fontId="11" fillId="0" borderId="114" xfId="0" applyFont="1" applyBorder="1" applyAlignment="1">
      <alignment horizontal="center" vertical="center" shrinkToFit="1"/>
    </xf>
    <xf numFmtId="0" fontId="11" fillId="0" borderId="118" xfId="0" applyFont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/>
    </xf>
    <xf numFmtId="0" fontId="3" fillId="0" borderId="0" xfId="3" applyAlignment="1">
      <alignment horizontal="center" vertical="center"/>
    </xf>
  </cellXfs>
  <cellStyles count="4">
    <cellStyle name="ハイパーリンク 2" xfId="2"/>
    <cellStyle name="標準" xfId="0" builtinId="0"/>
    <cellStyle name="標準 2" xfId="1"/>
    <cellStyle name="標準 3" xfId="3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4" tint="0.7999816888943144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9525</xdr:rowOff>
        </xdr:from>
        <xdr:to>
          <xdr:col>9</xdr:col>
          <xdr:colOff>28575</xdr:colOff>
          <xdr:row>16</xdr:row>
          <xdr:rowOff>9525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9525</xdr:rowOff>
        </xdr:from>
        <xdr:to>
          <xdr:col>59</xdr:col>
          <xdr:colOff>28575</xdr:colOff>
          <xdr:row>16</xdr:row>
          <xdr:rowOff>9525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9525</xdr:rowOff>
        </xdr:from>
        <xdr:to>
          <xdr:col>21</xdr:col>
          <xdr:colOff>28575</xdr:colOff>
          <xdr:row>16</xdr:row>
          <xdr:rowOff>9525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28575</xdr:rowOff>
        </xdr:from>
        <xdr:to>
          <xdr:col>2</xdr:col>
          <xdr:colOff>0</xdr:colOff>
          <xdr:row>33</xdr:row>
          <xdr:rowOff>295275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28575</xdr:rowOff>
        </xdr:from>
        <xdr:to>
          <xdr:col>33</xdr:col>
          <xdr:colOff>0</xdr:colOff>
          <xdr:row>33</xdr:row>
          <xdr:rowOff>295275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28575</xdr:rowOff>
        </xdr:from>
        <xdr:to>
          <xdr:col>2</xdr:col>
          <xdr:colOff>0</xdr:colOff>
          <xdr:row>29</xdr:row>
          <xdr:rowOff>295275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28575</xdr:rowOff>
        </xdr:from>
        <xdr:to>
          <xdr:col>33</xdr:col>
          <xdr:colOff>0</xdr:colOff>
          <xdr:row>29</xdr:row>
          <xdr:rowOff>295275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10</xdr:col>
          <xdr:colOff>0</xdr:colOff>
          <xdr:row>22</xdr:row>
          <xdr:rowOff>295275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23</xdr:row>
          <xdr:rowOff>47625</xdr:rowOff>
        </xdr:from>
        <xdr:to>
          <xdr:col>10</xdr:col>
          <xdr:colOff>0</xdr:colOff>
          <xdr:row>23</xdr:row>
          <xdr:rowOff>295275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123825</xdr:rowOff>
        </xdr:from>
        <xdr:to>
          <xdr:col>10</xdr:col>
          <xdr:colOff>0</xdr:colOff>
          <xdr:row>24</xdr:row>
          <xdr:rowOff>371475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114300</xdr:rowOff>
        </xdr:from>
        <xdr:to>
          <xdr:col>10</xdr:col>
          <xdr:colOff>0</xdr:colOff>
          <xdr:row>25</xdr:row>
          <xdr:rowOff>371475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15</xdr:row>
          <xdr:rowOff>9525</xdr:rowOff>
        </xdr:from>
        <xdr:to>
          <xdr:col>43</xdr:col>
          <xdr:colOff>28575</xdr:colOff>
          <xdr:row>16</xdr:row>
          <xdr:rowOff>9525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219075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219075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219075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219075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219075</xdr:rowOff>
        </xdr:from>
        <xdr:to>
          <xdr:col>2</xdr:col>
          <xdr:colOff>0</xdr:colOff>
          <xdr:row>40</xdr:row>
          <xdr:rowOff>9525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219075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219075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219075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38</xdr:row>
          <xdr:rowOff>219075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219075</xdr:rowOff>
        </xdr:from>
        <xdr:to>
          <xdr:col>2</xdr:col>
          <xdr:colOff>0</xdr:colOff>
          <xdr:row>39</xdr:row>
          <xdr:rowOff>9525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219075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219075</xdr:rowOff>
        </xdr:from>
        <xdr:to>
          <xdr:col>13</xdr:col>
          <xdr:colOff>9525</xdr:colOff>
          <xdr:row>39</xdr:row>
          <xdr:rowOff>9525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200025</xdr:rowOff>
        </xdr:from>
        <xdr:to>
          <xdr:col>2</xdr:col>
          <xdr:colOff>0</xdr:colOff>
          <xdr:row>38</xdr:row>
          <xdr:rowOff>9525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1049</a:t>
              </a:r>
            </a:p>
          </xdr:txBody>
        </xdr:sp>
        <xdr:clientData/>
      </xdr:twoCellAnchor>
    </mc:Choice>
    <mc:Fallback/>
  </mc:AlternateContent>
  <xdr:twoCellAnchor>
    <xdr:from>
      <xdr:col>67</xdr:col>
      <xdr:colOff>126996</xdr:colOff>
      <xdr:row>15</xdr:row>
      <xdr:rowOff>42332</xdr:rowOff>
    </xdr:from>
    <xdr:to>
      <xdr:col>67</xdr:col>
      <xdr:colOff>476250</xdr:colOff>
      <xdr:row>15</xdr:row>
      <xdr:rowOff>179917</xdr:rowOff>
    </xdr:to>
    <xdr:sp macro="" textlink="">
      <xdr:nvSpPr>
        <xdr:cNvPr id="33" name="楕円 32"/>
        <xdr:cNvSpPr/>
      </xdr:nvSpPr>
      <xdr:spPr>
        <a:xfrm>
          <a:off x="8498413" y="3725332"/>
          <a:ext cx="349254" cy="137585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116417</xdr:colOff>
      <xdr:row>17</xdr:row>
      <xdr:rowOff>42333</xdr:rowOff>
    </xdr:from>
    <xdr:to>
      <xdr:col>67</xdr:col>
      <xdr:colOff>550333</xdr:colOff>
      <xdr:row>17</xdr:row>
      <xdr:rowOff>264583</xdr:rowOff>
    </xdr:to>
    <xdr:sp macro="" textlink="">
      <xdr:nvSpPr>
        <xdr:cNvPr id="34" name="楕円 33"/>
        <xdr:cNvSpPr/>
      </xdr:nvSpPr>
      <xdr:spPr>
        <a:xfrm>
          <a:off x="8487834" y="4265083"/>
          <a:ext cx="433916" cy="222250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95248</xdr:colOff>
      <xdr:row>16</xdr:row>
      <xdr:rowOff>52915</xdr:rowOff>
    </xdr:from>
    <xdr:to>
      <xdr:col>67</xdr:col>
      <xdr:colOff>381001</xdr:colOff>
      <xdr:row>16</xdr:row>
      <xdr:rowOff>232834</xdr:rowOff>
    </xdr:to>
    <xdr:sp macro="" textlink="">
      <xdr:nvSpPr>
        <xdr:cNvPr id="35" name="楕円 34"/>
        <xdr:cNvSpPr/>
      </xdr:nvSpPr>
      <xdr:spPr>
        <a:xfrm>
          <a:off x="8466665" y="3968748"/>
          <a:ext cx="285753" cy="179919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49</xdr:col>
      <xdr:colOff>95250</xdr:colOff>
      <xdr:row>10</xdr:row>
      <xdr:rowOff>38100</xdr:rowOff>
    </xdr:from>
    <xdr:to>
      <xdr:col>53</xdr:col>
      <xdr:colOff>57150</xdr:colOff>
      <xdr:row>10</xdr:row>
      <xdr:rowOff>228600</xdr:rowOff>
    </xdr:to>
    <xdr:sp macro="" textlink="">
      <xdr:nvSpPr>
        <xdr:cNvPr id="27678" name="AutoShape 30"/>
        <xdr:cNvSpPr>
          <a:spLocks noChangeAspect="1" noChangeArrowheads="1"/>
        </xdr:cNvSpPr>
      </xdr:nvSpPr>
      <xdr:spPr bwMode="auto">
        <a:xfrm>
          <a:off x="5695950" y="2228850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95252</xdr:colOff>
          <xdr:row>15</xdr:row>
          <xdr:rowOff>9717</xdr:rowOff>
        </xdr:from>
        <xdr:to>
          <xdr:col>12</xdr:col>
          <xdr:colOff>95250</xdr:colOff>
          <xdr:row>15</xdr:row>
          <xdr:rowOff>225373</xdr:rowOff>
        </xdr:to>
        <xdr:pic>
          <xdr:nvPicPr>
            <xdr:cNvPr id="39" name="図 38"/>
            <xdr:cNvPicPr>
              <a:picLocks noChangeAspect="1" noChangeArrowheads="1"/>
              <a:extLst>
                <a:ext uri="{84589F7E-364E-4C9E-8A38-B11213B215E9}">
                  <a14:cameraTool cellRange="図形" spid="_x0000_s281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6585" y="3692717"/>
              <a:ext cx="465665" cy="2156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21168</xdr:colOff>
          <xdr:row>15</xdr:row>
          <xdr:rowOff>10583</xdr:rowOff>
        </xdr:from>
        <xdr:to>
          <xdr:col>26</xdr:col>
          <xdr:colOff>95250</xdr:colOff>
          <xdr:row>16</xdr:row>
          <xdr:rowOff>4981</xdr:rowOff>
        </xdr:to>
        <xdr:pic>
          <xdr:nvPicPr>
            <xdr:cNvPr id="40" name="図 39"/>
            <xdr:cNvPicPr>
              <a:picLocks noChangeAspect="1" noChangeArrowheads="1"/>
              <a:extLst>
                <a:ext uri="{84589F7E-364E-4C9E-8A38-B11213B215E9}">
                  <a14:cameraTool cellRange="図形1" spid="_x0000_s281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349501" y="3693583"/>
              <a:ext cx="772582" cy="2272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84669</xdr:colOff>
          <xdr:row>15</xdr:row>
          <xdr:rowOff>10583</xdr:rowOff>
        </xdr:from>
        <xdr:to>
          <xdr:col>48</xdr:col>
          <xdr:colOff>1</xdr:colOff>
          <xdr:row>15</xdr:row>
          <xdr:rowOff>222250</xdr:rowOff>
        </xdr:to>
        <xdr:pic>
          <xdr:nvPicPr>
            <xdr:cNvPr id="42" name="図 41"/>
            <xdr:cNvPicPr>
              <a:picLocks noChangeAspect="1" noChangeArrowheads="1"/>
              <a:extLst>
                <a:ext uri="{84589F7E-364E-4C9E-8A38-B11213B215E9}">
                  <a14:cameraTool cellRange="図形2" spid="_x0000_s281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974169" y="3693583"/>
              <a:ext cx="613832" cy="21166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</xdr:colOff>
          <xdr:row>1</xdr:row>
          <xdr:rowOff>28575</xdr:rowOff>
        </xdr:from>
        <xdr:to>
          <xdr:col>52</xdr:col>
          <xdr:colOff>85725</xdr:colOff>
          <xdr:row>2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1</xdr:row>
          <xdr:rowOff>28575</xdr:rowOff>
        </xdr:from>
        <xdr:to>
          <xdr:col>60</xdr:col>
          <xdr:colOff>28575</xdr:colOff>
          <xdr:row>2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xdr:twoCellAnchor>
    <xdr:from>
      <xdr:col>35</xdr:col>
      <xdr:colOff>78049</xdr:colOff>
      <xdr:row>3</xdr:row>
      <xdr:rowOff>159557</xdr:rowOff>
    </xdr:from>
    <xdr:to>
      <xdr:col>36</xdr:col>
      <xdr:colOff>94483</xdr:colOff>
      <xdr:row>7</xdr:row>
      <xdr:rowOff>40213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154290B8-19B4-44FB-8C6B-DA428502300D}"/>
            </a:ext>
          </a:extLst>
        </xdr:cNvPr>
        <xdr:cNvGrpSpPr>
          <a:grpSpLocks noChangeAspect="1"/>
        </xdr:cNvGrpSpPr>
      </xdr:nvGrpSpPr>
      <xdr:grpSpPr>
        <a:xfrm>
          <a:off x="4211899" y="788207"/>
          <a:ext cx="130734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27126F3D-87BF-60E9-1A48-ACFC4568C97C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6" name="フリーフォーム 5">
            <a:extLst>
              <a:ext uri="{FF2B5EF4-FFF2-40B4-BE49-F238E27FC236}">
                <a16:creationId xmlns:a16="http://schemas.microsoft.com/office/drawing/2014/main" id="{72976734-34DA-C888-5E02-53EF18FE8B0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7B095D91-544D-3BC6-4AB9-ACA2F6C8772C}"/>
              </a:ext>
            </a:extLst>
          </xdr:cNvPr>
          <xdr:cNvCxnSpPr>
            <a:stCxn id="6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5D459F29-3CF6-5CF1-05A0-7531B3AB7BAB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65</xdr:col>
      <xdr:colOff>43759</xdr:colOff>
      <xdr:row>3</xdr:row>
      <xdr:rowOff>144317</xdr:rowOff>
    </xdr:from>
    <xdr:to>
      <xdr:col>66</xdr:col>
      <xdr:colOff>44953</xdr:colOff>
      <xdr:row>7</xdr:row>
      <xdr:rowOff>24973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61B183B-4949-4D73-A8C5-62602F211638}"/>
            </a:ext>
          </a:extLst>
        </xdr:cNvPr>
        <xdr:cNvGrpSpPr>
          <a:grpSpLocks noChangeAspect="1"/>
        </xdr:cNvGrpSpPr>
      </xdr:nvGrpSpPr>
      <xdr:grpSpPr>
        <a:xfrm>
          <a:off x="7682809" y="772967"/>
          <a:ext cx="125019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62AE844-993B-58CB-C7C8-11525093D4BD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11" name="フリーフォーム 3">
            <a:extLst>
              <a:ext uri="{FF2B5EF4-FFF2-40B4-BE49-F238E27FC236}">
                <a16:creationId xmlns:a16="http://schemas.microsoft.com/office/drawing/2014/main" id="{DD69A918-15D6-D714-A922-5966693B281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71F5E75-AF4C-2FF5-F194-B65CF5EFC17D}"/>
              </a:ext>
            </a:extLst>
          </xdr:cNvPr>
          <xdr:cNvCxnSpPr>
            <a:stCxn id="11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A24A759D-B6CE-0A4C-D477-EF8EC9D1C0EE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9525</xdr:rowOff>
        </xdr:from>
        <xdr:to>
          <xdr:col>9</xdr:col>
          <xdr:colOff>28575</xdr:colOff>
          <xdr:row>16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9525</xdr:rowOff>
        </xdr:from>
        <xdr:to>
          <xdr:col>59</xdr:col>
          <xdr:colOff>28575</xdr:colOff>
          <xdr:row>16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9525</xdr:rowOff>
        </xdr:from>
        <xdr:to>
          <xdr:col>21</xdr:col>
          <xdr:colOff>28575</xdr:colOff>
          <xdr:row>16</xdr:row>
          <xdr:rowOff>9525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28575</xdr:rowOff>
        </xdr:from>
        <xdr:to>
          <xdr:col>2</xdr:col>
          <xdr:colOff>0</xdr:colOff>
          <xdr:row>33</xdr:row>
          <xdr:rowOff>295275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28575</xdr:rowOff>
        </xdr:from>
        <xdr:to>
          <xdr:col>33</xdr:col>
          <xdr:colOff>0</xdr:colOff>
          <xdr:row>33</xdr:row>
          <xdr:rowOff>295275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28575</xdr:rowOff>
        </xdr:from>
        <xdr:to>
          <xdr:col>2</xdr:col>
          <xdr:colOff>0</xdr:colOff>
          <xdr:row>29</xdr:row>
          <xdr:rowOff>295275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28575</xdr:rowOff>
        </xdr:from>
        <xdr:to>
          <xdr:col>33</xdr:col>
          <xdr:colOff>0</xdr:colOff>
          <xdr:row>29</xdr:row>
          <xdr:rowOff>295275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10</xdr:col>
          <xdr:colOff>0</xdr:colOff>
          <xdr:row>22</xdr:row>
          <xdr:rowOff>295275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23</xdr:row>
          <xdr:rowOff>47625</xdr:rowOff>
        </xdr:from>
        <xdr:to>
          <xdr:col>10</xdr:col>
          <xdr:colOff>0</xdr:colOff>
          <xdr:row>23</xdr:row>
          <xdr:rowOff>295275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123825</xdr:rowOff>
        </xdr:from>
        <xdr:to>
          <xdr:col>10</xdr:col>
          <xdr:colOff>0</xdr:colOff>
          <xdr:row>24</xdr:row>
          <xdr:rowOff>371475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114300</xdr:rowOff>
        </xdr:from>
        <xdr:to>
          <xdr:col>10</xdr:col>
          <xdr:colOff>0</xdr:colOff>
          <xdr:row>25</xdr:row>
          <xdr:rowOff>371475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15</xdr:row>
          <xdr:rowOff>9525</xdr:rowOff>
        </xdr:from>
        <xdr:to>
          <xdr:col>43</xdr:col>
          <xdr:colOff>28575</xdr:colOff>
          <xdr:row>16</xdr:row>
          <xdr:rowOff>9525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219075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219075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219075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219075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219075</xdr:rowOff>
        </xdr:from>
        <xdr:to>
          <xdr:col>2</xdr:col>
          <xdr:colOff>0</xdr:colOff>
          <xdr:row>40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219075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219075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219075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38</xdr:row>
          <xdr:rowOff>219075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219075</xdr:rowOff>
        </xdr:from>
        <xdr:to>
          <xdr:col>2</xdr:col>
          <xdr:colOff>0</xdr:colOff>
          <xdr:row>39</xdr:row>
          <xdr:rowOff>9525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219075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219075</xdr:rowOff>
        </xdr:from>
        <xdr:to>
          <xdr:col>13</xdr:col>
          <xdr:colOff>9525</xdr:colOff>
          <xdr:row>39</xdr:row>
          <xdr:rowOff>9525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200025</xdr:rowOff>
        </xdr:from>
        <xdr:to>
          <xdr:col>2</xdr:col>
          <xdr:colOff>0</xdr:colOff>
          <xdr:row>38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1049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</xdr:colOff>
          <xdr:row>1</xdr:row>
          <xdr:rowOff>28575</xdr:rowOff>
        </xdr:from>
        <xdr:to>
          <xdr:col>52</xdr:col>
          <xdr:colOff>85725</xdr:colOff>
          <xdr:row>2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1</xdr:row>
          <xdr:rowOff>28575</xdr:rowOff>
        </xdr:from>
        <xdr:to>
          <xdr:col>60</xdr:col>
          <xdr:colOff>28575</xdr:colOff>
          <xdr:row>2</xdr:row>
          <xdr:rowOff>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xdr:twoCellAnchor>
    <xdr:from>
      <xdr:col>35</xdr:col>
      <xdr:colOff>78049</xdr:colOff>
      <xdr:row>3</xdr:row>
      <xdr:rowOff>159557</xdr:rowOff>
    </xdr:from>
    <xdr:to>
      <xdr:col>36</xdr:col>
      <xdr:colOff>94483</xdr:colOff>
      <xdr:row>7</xdr:row>
      <xdr:rowOff>40213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54290B8-19B4-44FB-8C6B-DA428502300D}"/>
            </a:ext>
          </a:extLst>
        </xdr:cNvPr>
        <xdr:cNvGrpSpPr>
          <a:grpSpLocks noChangeAspect="1"/>
        </xdr:cNvGrpSpPr>
      </xdr:nvGrpSpPr>
      <xdr:grpSpPr>
        <a:xfrm>
          <a:off x="4211899" y="788207"/>
          <a:ext cx="130734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7126F3D-87BF-60E9-1A48-ACFC4568C97C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4" name="フリーフォーム 3">
            <a:extLst>
              <a:ext uri="{FF2B5EF4-FFF2-40B4-BE49-F238E27FC236}">
                <a16:creationId xmlns:a16="http://schemas.microsoft.com/office/drawing/2014/main" id="{72976734-34DA-C888-5E02-53EF18FE8B0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B095D91-544D-3BC6-4AB9-ACA2F6C8772C}"/>
              </a:ext>
            </a:extLst>
          </xdr:cNvPr>
          <xdr:cNvCxnSpPr>
            <a:stCxn id="4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D459F29-3CF6-5CF1-05A0-7531B3AB7BAB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65</xdr:col>
      <xdr:colOff>43759</xdr:colOff>
      <xdr:row>3</xdr:row>
      <xdr:rowOff>144317</xdr:rowOff>
    </xdr:from>
    <xdr:to>
      <xdr:col>66</xdr:col>
      <xdr:colOff>44953</xdr:colOff>
      <xdr:row>7</xdr:row>
      <xdr:rowOff>24973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61B183B-4949-4D73-A8C5-62602F211638}"/>
            </a:ext>
          </a:extLst>
        </xdr:cNvPr>
        <xdr:cNvGrpSpPr>
          <a:grpSpLocks noChangeAspect="1"/>
        </xdr:cNvGrpSpPr>
      </xdr:nvGrpSpPr>
      <xdr:grpSpPr>
        <a:xfrm>
          <a:off x="7682809" y="772967"/>
          <a:ext cx="125019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62AE844-993B-58CB-C7C8-11525093D4BD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9" name="フリーフォーム 3">
            <a:extLst>
              <a:ext uri="{FF2B5EF4-FFF2-40B4-BE49-F238E27FC236}">
                <a16:creationId xmlns:a16="http://schemas.microsoft.com/office/drawing/2014/main" id="{DD69A918-15D6-D714-A922-5966693B281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D71F5E75-AF4C-2FF5-F194-B65CF5EFC17D}"/>
              </a:ext>
            </a:extLst>
          </xdr:cNvPr>
          <xdr:cNvCxnSpPr>
            <a:stCxn id="9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24A759D-B6CE-0A4C-D477-EF8EC9D1C0EE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139919</xdr:colOff>
      <xdr:row>8</xdr:row>
      <xdr:rowOff>368195</xdr:rowOff>
    </xdr:from>
    <xdr:to>
      <xdr:col>1</xdr:col>
      <xdr:colOff>679919</xdr:colOff>
      <xdr:row>9</xdr:row>
      <xdr:rowOff>148388</xdr:rowOff>
    </xdr:to>
    <xdr:sp macro="" textlink="">
      <xdr:nvSpPr>
        <xdr:cNvPr id="2" name="テキスト ボックス 1"/>
        <xdr:cNvSpPr txBox="1"/>
      </xdr:nvSpPr>
      <xdr:spPr>
        <a:xfrm>
          <a:off x="825719" y="2273195"/>
          <a:ext cx="540000" cy="151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ctr" anchorCtr="1"/>
        <a:lstStyle/>
        <a:p>
          <a:r>
            <a:rPr kumimoji="1" lang="ja-JP" altLang="en-US" sz="600"/>
            <a:t>配 水 図（黒）</a:t>
          </a:r>
          <a:endParaRPr kumimoji="1" lang="ja-JP" altLang="en-US" sz="900"/>
        </a:p>
      </xdr:txBody>
    </xdr:sp>
    <xdr:clientData/>
  </xdr:twoCellAnchor>
  <xdr:twoCellAnchor>
    <xdr:from>
      <xdr:col>2</xdr:col>
      <xdr:colOff>98599</xdr:colOff>
      <xdr:row>9</xdr:row>
      <xdr:rowOff>141426</xdr:rowOff>
    </xdr:from>
    <xdr:to>
      <xdr:col>2</xdr:col>
      <xdr:colOff>616995</xdr:colOff>
      <xdr:row>9</xdr:row>
      <xdr:rowOff>141426</xdr:rowOff>
    </xdr:to>
    <xdr:cxnSp macro="">
      <xdr:nvCxnSpPr>
        <xdr:cNvPr id="3" name="直線コネクタ 2"/>
        <xdr:cNvCxnSpPr/>
      </xdr:nvCxnSpPr>
      <xdr:spPr>
        <a:xfrm>
          <a:off x="1622599" y="2417901"/>
          <a:ext cx="518396" cy="0"/>
        </a:xfrm>
        <a:prstGeom prst="line">
          <a:avLst/>
        </a:prstGeom>
        <a:ln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136243</xdr:colOff>
      <xdr:row>10</xdr:row>
      <xdr:rowOff>52310</xdr:rowOff>
    </xdr:from>
    <xdr:to>
      <xdr:col>1</xdr:col>
      <xdr:colOff>678551</xdr:colOff>
      <xdr:row>10</xdr:row>
      <xdr:rowOff>214944</xdr:rowOff>
    </xdr:to>
    <xdr:sp macro="" textlink="">
      <xdr:nvSpPr>
        <xdr:cNvPr id="4" name="テキスト ボックス 3"/>
        <xdr:cNvSpPr txBox="1"/>
      </xdr:nvSpPr>
      <xdr:spPr>
        <a:xfrm>
          <a:off x="822043" y="2566910"/>
          <a:ext cx="542308" cy="162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給水既設管</a:t>
          </a:r>
          <a:r>
            <a:rPr kumimoji="1" lang="en-US" altLang="ja-JP" sz="600"/>
            <a:t>(</a:t>
          </a:r>
          <a:r>
            <a:rPr kumimoji="1" lang="ja-JP" altLang="en-US" sz="600"/>
            <a:t>黒</a:t>
          </a:r>
          <a:r>
            <a:rPr kumimoji="1" lang="en-US" altLang="ja-JP" sz="6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66421</xdr:colOff>
      <xdr:row>12</xdr:row>
      <xdr:rowOff>46298</xdr:rowOff>
    </xdr:from>
    <xdr:to>
      <xdr:col>1</xdr:col>
      <xdr:colOff>672312</xdr:colOff>
      <xdr:row>12</xdr:row>
      <xdr:rowOff>215113</xdr:rowOff>
    </xdr:to>
    <xdr:sp macro="" textlink="">
      <xdr:nvSpPr>
        <xdr:cNvPr id="5" name="テキスト ボックス 4"/>
        <xdr:cNvSpPr txBox="1"/>
      </xdr:nvSpPr>
      <xdr:spPr>
        <a:xfrm>
          <a:off x="752221" y="3037148"/>
          <a:ext cx="605891" cy="16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コ     </a:t>
          </a:r>
          <a:r>
            <a:rPr kumimoji="1" lang="ja-JP" altLang="en-US" sz="600" baseline="0"/>
            <a:t>  </a:t>
          </a:r>
          <a:r>
            <a:rPr kumimoji="1" lang="ja-JP" altLang="en-US" sz="600"/>
            <a:t>ン       柱</a:t>
          </a:r>
        </a:p>
      </xdr:txBody>
    </xdr:sp>
    <xdr:clientData/>
  </xdr:twoCellAnchor>
  <xdr:twoCellAnchor>
    <xdr:from>
      <xdr:col>1</xdr:col>
      <xdr:colOff>96625</xdr:colOff>
      <xdr:row>11</xdr:row>
      <xdr:rowOff>9295</xdr:rowOff>
    </xdr:from>
    <xdr:to>
      <xdr:col>1</xdr:col>
      <xdr:colOff>703586</xdr:colOff>
      <xdr:row>11</xdr:row>
      <xdr:rowOff>219159</xdr:rowOff>
    </xdr:to>
    <xdr:sp macro="" textlink="">
      <xdr:nvSpPr>
        <xdr:cNvPr id="6" name="テキスト ボックス 5"/>
        <xdr:cNvSpPr txBox="1"/>
      </xdr:nvSpPr>
      <xdr:spPr>
        <a:xfrm>
          <a:off x="782425" y="2762020"/>
          <a:ext cx="606961" cy="209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給水新設管</a:t>
          </a:r>
          <a:r>
            <a:rPr kumimoji="1" lang="en-US" altLang="ja-JP" sz="600"/>
            <a:t>(</a:t>
          </a:r>
          <a:r>
            <a:rPr kumimoji="1" lang="ja-JP" altLang="en-US" sz="600"/>
            <a:t>赤</a:t>
          </a:r>
          <a:r>
            <a:rPr kumimoji="1" lang="en-US" altLang="ja-JP" sz="6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84974</xdr:colOff>
      <xdr:row>13</xdr:row>
      <xdr:rowOff>51253</xdr:rowOff>
    </xdr:from>
    <xdr:to>
      <xdr:col>1</xdr:col>
      <xdr:colOff>700071</xdr:colOff>
      <xdr:row>13</xdr:row>
      <xdr:rowOff>227589</xdr:rowOff>
    </xdr:to>
    <xdr:sp macro="" textlink="">
      <xdr:nvSpPr>
        <xdr:cNvPr id="7" name="テキスト ボックス 6"/>
        <xdr:cNvSpPr txBox="1"/>
      </xdr:nvSpPr>
      <xdr:spPr>
        <a:xfrm>
          <a:off x="770774" y="3280228"/>
          <a:ext cx="615097" cy="176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水　   栓  　 類</a:t>
          </a:r>
          <a:endParaRPr kumimoji="1" lang="ja-JP" altLang="en-US" sz="900"/>
        </a:p>
      </xdr:txBody>
    </xdr:sp>
    <xdr:clientData/>
  </xdr:twoCellAnchor>
  <xdr:twoCellAnchor>
    <xdr:from>
      <xdr:col>1</xdr:col>
      <xdr:colOff>116574</xdr:colOff>
      <xdr:row>14</xdr:row>
      <xdr:rowOff>76646</xdr:rowOff>
    </xdr:from>
    <xdr:to>
      <xdr:col>1</xdr:col>
      <xdr:colOff>672899</xdr:colOff>
      <xdr:row>14</xdr:row>
      <xdr:rowOff>226869</xdr:rowOff>
    </xdr:to>
    <xdr:sp macro="" textlink="">
      <xdr:nvSpPr>
        <xdr:cNvPr id="8" name="テキスト ボックス 7"/>
        <xdr:cNvSpPr txBox="1"/>
      </xdr:nvSpPr>
      <xdr:spPr>
        <a:xfrm>
          <a:off x="802374" y="3543746"/>
          <a:ext cx="556325" cy="150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500"/>
            <a:t>フラッシュバルブ</a:t>
          </a:r>
        </a:p>
      </xdr:txBody>
    </xdr:sp>
    <xdr:clientData/>
  </xdr:twoCellAnchor>
  <xdr:twoCellAnchor>
    <xdr:from>
      <xdr:col>1</xdr:col>
      <xdr:colOff>115860</xdr:colOff>
      <xdr:row>15</xdr:row>
      <xdr:rowOff>46430</xdr:rowOff>
    </xdr:from>
    <xdr:to>
      <xdr:col>1</xdr:col>
      <xdr:colOff>672185</xdr:colOff>
      <xdr:row>15</xdr:row>
      <xdr:rowOff>196653</xdr:rowOff>
    </xdr:to>
    <xdr:sp macro="" textlink="">
      <xdr:nvSpPr>
        <xdr:cNvPr id="9" name="テキスト ボックス 8"/>
        <xdr:cNvSpPr txBox="1"/>
      </xdr:nvSpPr>
      <xdr:spPr>
        <a:xfrm>
          <a:off x="801660" y="3751655"/>
          <a:ext cx="556325" cy="150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ボールタップ</a:t>
          </a:r>
          <a:endParaRPr kumimoji="1" lang="ja-JP" altLang="en-US" sz="900"/>
        </a:p>
      </xdr:txBody>
    </xdr:sp>
    <xdr:clientData/>
  </xdr:twoCellAnchor>
  <xdr:twoCellAnchor>
    <xdr:from>
      <xdr:col>1</xdr:col>
      <xdr:colOff>137293</xdr:colOff>
      <xdr:row>16</xdr:row>
      <xdr:rowOff>23573</xdr:rowOff>
    </xdr:from>
    <xdr:to>
      <xdr:col>1</xdr:col>
      <xdr:colOff>693618</xdr:colOff>
      <xdr:row>16</xdr:row>
      <xdr:rowOff>236444</xdr:rowOff>
    </xdr:to>
    <xdr:sp macro="" textlink="">
      <xdr:nvSpPr>
        <xdr:cNvPr id="10" name="テキスト ボックス 9"/>
        <xdr:cNvSpPr txBox="1"/>
      </xdr:nvSpPr>
      <xdr:spPr>
        <a:xfrm>
          <a:off x="823093" y="3966923"/>
          <a:ext cx="556325" cy="212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特　殊　器　具</a:t>
          </a:r>
          <a:endParaRPr kumimoji="1" lang="ja-JP" altLang="en-US" sz="900"/>
        </a:p>
      </xdr:txBody>
    </xdr:sp>
    <xdr:clientData/>
  </xdr:twoCellAnchor>
  <xdr:twoCellAnchor>
    <xdr:from>
      <xdr:col>1</xdr:col>
      <xdr:colOff>46364</xdr:colOff>
      <xdr:row>17</xdr:row>
      <xdr:rowOff>59717</xdr:rowOff>
    </xdr:from>
    <xdr:to>
      <xdr:col>1</xdr:col>
      <xdr:colOff>729127</xdr:colOff>
      <xdr:row>18</xdr:row>
      <xdr:rowOff>32356</xdr:rowOff>
    </xdr:to>
    <xdr:sp macro="" textlink="">
      <xdr:nvSpPr>
        <xdr:cNvPr id="11" name="テキスト ボックス 10"/>
        <xdr:cNvSpPr txBox="1"/>
      </xdr:nvSpPr>
      <xdr:spPr>
        <a:xfrm>
          <a:off x="732164" y="4241192"/>
          <a:ext cx="682763" cy="210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散 　  水 　   栓</a:t>
          </a:r>
          <a:endParaRPr kumimoji="1" lang="ja-JP" altLang="en-US" sz="900"/>
        </a:p>
      </xdr:txBody>
    </xdr:sp>
    <xdr:clientData/>
  </xdr:twoCellAnchor>
  <xdr:twoCellAnchor>
    <xdr:from>
      <xdr:col>1</xdr:col>
      <xdr:colOff>109032</xdr:colOff>
      <xdr:row>18</xdr:row>
      <xdr:rowOff>29499</xdr:rowOff>
    </xdr:from>
    <xdr:to>
      <xdr:col>1</xdr:col>
      <xdr:colOff>667976</xdr:colOff>
      <xdr:row>19</xdr:row>
      <xdr:rowOff>2138</xdr:rowOff>
    </xdr:to>
    <xdr:sp macro="" textlink="">
      <xdr:nvSpPr>
        <xdr:cNvPr id="12" name="テキスト ボックス 11"/>
        <xdr:cNvSpPr txBox="1"/>
      </xdr:nvSpPr>
      <xdr:spPr>
        <a:xfrm>
          <a:off x="794832" y="4449099"/>
          <a:ext cx="558944" cy="210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弁　   　  　 類</a:t>
          </a:r>
          <a:endParaRPr kumimoji="1" lang="ja-JP" altLang="en-US" sz="900"/>
        </a:p>
      </xdr:txBody>
    </xdr:sp>
    <xdr:clientData/>
  </xdr:twoCellAnchor>
  <xdr:twoCellAnchor>
    <xdr:from>
      <xdr:col>1</xdr:col>
      <xdr:colOff>120075</xdr:colOff>
      <xdr:row>19</xdr:row>
      <xdr:rowOff>28431</xdr:rowOff>
    </xdr:from>
    <xdr:to>
      <xdr:col>1</xdr:col>
      <xdr:colOff>676400</xdr:colOff>
      <xdr:row>20</xdr:row>
      <xdr:rowOff>1068</xdr:rowOff>
    </xdr:to>
    <xdr:sp macro="" textlink="">
      <xdr:nvSpPr>
        <xdr:cNvPr id="13" name="テキスト ボックス 12"/>
        <xdr:cNvSpPr txBox="1"/>
      </xdr:nvSpPr>
      <xdr:spPr>
        <a:xfrm>
          <a:off x="805875" y="4686156"/>
          <a:ext cx="556325" cy="21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乙　止　水　栓</a:t>
          </a:r>
          <a:endParaRPr kumimoji="1" lang="ja-JP" altLang="en-US" sz="900"/>
        </a:p>
      </xdr:txBody>
    </xdr:sp>
    <xdr:clientData/>
  </xdr:twoCellAnchor>
  <xdr:twoCellAnchor>
    <xdr:from>
      <xdr:col>1</xdr:col>
      <xdr:colOff>124652</xdr:colOff>
      <xdr:row>20</xdr:row>
      <xdr:rowOff>43860</xdr:rowOff>
    </xdr:from>
    <xdr:to>
      <xdr:col>1</xdr:col>
      <xdr:colOff>680977</xdr:colOff>
      <xdr:row>21</xdr:row>
      <xdr:rowOff>16500</xdr:rowOff>
    </xdr:to>
    <xdr:sp macro="" textlink="">
      <xdr:nvSpPr>
        <xdr:cNvPr id="14" name="テキスト ボックス 13"/>
        <xdr:cNvSpPr txBox="1"/>
      </xdr:nvSpPr>
      <xdr:spPr>
        <a:xfrm>
          <a:off x="810452" y="4939710"/>
          <a:ext cx="556325" cy="210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逆 　   止 　   弁</a:t>
          </a:r>
          <a:endParaRPr kumimoji="1" lang="ja-JP" altLang="en-US" sz="900"/>
        </a:p>
      </xdr:txBody>
    </xdr:sp>
    <xdr:clientData/>
  </xdr:twoCellAnchor>
  <xdr:twoCellAnchor>
    <xdr:from>
      <xdr:col>1</xdr:col>
      <xdr:colOff>120074</xdr:colOff>
      <xdr:row>21</xdr:row>
      <xdr:rowOff>42787</xdr:rowOff>
    </xdr:from>
    <xdr:to>
      <xdr:col>1</xdr:col>
      <xdr:colOff>676399</xdr:colOff>
      <xdr:row>22</xdr:row>
      <xdr:rowOff>15425</xdr:rowOff>
    </xdr:to>
    <xdr:sp macro="" textlink="">
      <xdr:nvSpPr>
        <xdr:cNvPr id="15" name="テキスト ボックス 14"/>
        <xdr:cNvSpPr txBox="1"/>
      </xdr:nvSpPr>
      <xdr:spPr>
        <a:xfrm>
          <a:off x="805874" y="5176762"/>
          <a:ext cx="556325" cy="21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丙止水栓･ﾒｰﾀｰ</a:t>
          </a:r>
          <a:endParaRPr kumimoji="1" lang="ja-JP" altLang="en-US" sz="900"/>
        </a:p>
      </xdr:txBody>
    </xdr:sp>
    <xdr:clientData/>
  </xdr:twoCellAnchor>
  <xdr:twoCellAnchor>
    <xdr:from>
      <xdr:col>1</xdr:col>
      <xdr:colOff>124296</xdr:colOff>
      <xdr:row>22</xdr:row>
      <xdr:rowOff>55838</xdr:rowOff>
    </xdr:from>
    <xdr:to>
      <xdr:col>1</xdr:col>
      <xdr:colOff>680621</xdr:colOff>
      <xdr:row>22</xdr:row>
      <xdr:rowOff>206061</xdr:rowOff>
    </xdr:to>
    <xdr:sp macro="" textlink="">
      <xdr:nvSpPr>
        <xdr:cNvPr id="16" name="テキスト ボックス 15"/>
        <xdr:cNvSpPr txBox="1"/>
      </xdr:nvSpPr>
      <xdr:spPr>
        <a:xfrm>
          <a:off x="810096" y="5427938"/>
          <a:ext cx="556325" cy="150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消 　  火 　   栓</a:t>
          </a:r>
          <a:endParaRPr kumimoji="1" lang="ja-JP" altLang="en-US" sz="900"/>
        </a:p>
      </xdr:txBody>
    </xdr:sp>
    <xdr:clientData/>
  </xdr:twoCellAnchor>
  <xdr:twoCellAnchor>
    <xdr:from>
      <xdr:col>1</xdr:col>
      <xdr:colOff>136581</xdr:colOff>
      <xdr:row>23</xdr:row>
      <xdr:rowOff>29857</xdr:rowOff>
    </xdr:from>
    <xdr:to>
      <xdr:col>1</xdr:col>
      <xdr:colOff>692906</xdr:colOff>
      <xdr:row>24</xdr:row>
      <xdr:rowOff>2496</xdr:rowOff>
    </xdr:to>
    <xdr:sp macro="" textlink="">
      <xdr:nvSpPr>
        <xdr:cNvPr id="17" name="テキスト ボックス 16"/>
        <xdr:cNvSpPr txBox="1"/>
      </xdr:nvSpPr>
      <xdr:spPr>
        <a:xfrm>
          <a:off x="822381" y="5640082"/>
          <a:ext cx="556325" cy="210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500"/>
            <a:t>私設地上式消火栓</a:t>
          </a:r>
        </a:p>
      </xdr:txBody>
    </xdr:sp>
    <xdr:clientData/>
  </xdr:twoCellAnchor>
  <xdr:twoCellAnchor>
    <xdr:from>
      <xdr:col>1</xdr:col>
      <xdr:colOff>137296</xdr:colOff>
      <xdr:row>24</xdr:row>
      <xdr:rowOff>36501</xdr:rowOff>
    </xdr:from>
    <xdr:to>
      <xdr:col>1</xdr:col>
      <xdr:colOff>693621</xdr:colOff>
      <xdr:row>25</xdr:row>
      <xdr:rowOff>9139</xdr:rowOff>
    </xdr:to>
    <xdr:sp macro="" textlink="">
      <xdr:nvSpPr>
        <xdr:cNvPr id="18" name="テキスト ボックス 17"/>
        <xdr:cNvSpPr txBox="1"/>
      </xdr:nvSpPr>
      <xdr:spPr>
        <a:xfrm>
          <a:off x="823096" y="5884851"/>
          <a:ext cx="556325" cy="21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防護管</a:t>
          </a:r>
          <a:r>
            <a:rPr kumimoji="1" lang="en-US" altLang="ja-JP" sz="600"/>
            <a:t>(</a:t>
          </a:r>
          <a:r>
            <a:rPr kumimoji="1" lang="ja-JP" altLang="en-US" sz="600"/>
            <a:t>サヤ管</a:t>
          </a:r>
          <a:r>
            <a:rPr kumimoji="1" lang="en-US" altLang="ja-JP" sz="6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124648</xdr:colOff>
      <xdr:row>25</xdr:row>
      <xdr:rowOff>27358</xdr:rowOff>
    </xdr:from>
    <xdr:to>
      <xdr:col>1</xdr:col>
      <xdr:colOff>680973</xdr:colOff>
      <xdr:row>25</xdr:row>
      <xdr:rowOff>240229</xdr:rowOff>
    </xdr:to>
    <xdr:sp macro="" textlink="">
      <xdr:nvSpPr>
        <xdr:cNvPr id="19" name="テキスト ボックス 18"/>
        <xdr:cNvSpPr txBox="1"/>
      </xdr:nvSpPr>
      <xdr:spPr>
        <a:xfrm>
          <a:off x="810448" y="6113833"/>
          <a:ext cx="556325" cy="212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管 　  交 　   差</a:t>
          </a:r>
          <a:endParaRPr kumimoji="1" lang="ja-JP" altLang="en-US" sz="900"/>
        </a:p>
      </xdr:txBody>
    </xdr:sp>
    <xdr:clientData/>
  </xdr:twoCellAnchor>
  <xdr:twoCellAnchor>
    <xdr:from>
      <xdr:col>1</xdr:col>
      <xdr:colOff>124290</xdr:colOff>
      <xdr:row>26</xdr:row>
      <xdr:rowOff>42212</xdr:rowOff>
    </xdr:from>
    <xdr:to>
      <xdr:col>1</xdr:col>
      <xdr:colOff>680615</xdr:colOff>
      <xdr:row>27</xdr:row>
      <xdr:rowOff>14850</xdr:rowOff>
    </xdr:to>
    <xdr:sp macro="" textlink="">
      <xdr:nvSpPr>
        <xdr:cNvPr id="20" name="テキスト ボックス 19"/>
        <xdr:cNvSpPr txBox="1"/>
      </xdr:nvSpPr>
      <xdr:spPr>
        <a:xfrm>
          <a:off x="810090" y="6366812"/>
          <a:ext cx="556325" cy="21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片 　  落 　   管</a:t>
          </a:r>
          <a:endParaRPr kumimoji="1" lang="ja-JP" altLang="en-US" sz="900"/>
        </a:p>
      </xdr:txBody>
    </xdr:sp>
    <xdr:clientData/>
  </xdr:twoCellAnchor>
  <xdr:twoCellAnchor>
    <xdr:from>
      <xdr:col>1</xdr:col>
      <xdr:colOff>124647</xdr:colOff>
      <xdr:row>27</xdr:row>
      <xdr:rowOff>32930</xdr:rowOff>
    </xdr:from>
    <xdr:to>
      <xdr:col>1</xdr:col>
      <xdr:colOff>680972</xdr:colOff>
      <xdr:row>28</xdr:row>
      <xdr:rowOff>5569</xdr:rowOff>
    </xdr:to>
    <xdr:sp macro="" textlink="">
      <xdr:nvSpPr>
        <xdr:cNvPr id="21" name="テキスト ボックス 20"/>
        <xdr:cNvSpPr txBox="1"/>
      </xdr:nvSpPr>
      <xdr:spPr>
        <a:xfrm>
          <a:off x="810447" y="6595655"/>
          <a:ext cx="556325" cy="210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撤 　  去　   管</a:t>
          </a:r>
          <a:endParaRPr kumimoji="1" lang="ja-JP" altLang="en-US" sz="900"/>
        </a:p>
      </xdr:txBody>
    </xdr:sp>
    <xdr:clientData/>
  </xdr:twoCellAnchor>
  <xdr:twoCellAnchor>
    <xdr:from>
      <xdr:col>1</xdr:col>
      <xdr:colOff>58652</xdr:colOff>
      <xdr:row>28</xdr:row>
      <xdr:rowOff>35716</xdr:rowOff>
    </xdr:from>
    <xdr:to>
      <xdr:col>1</xdr:col>
      <xdr:colOff>741415</xdr:colOff>
      <xdr:row>29</xdr:row>
      <xdr:rowOff>11998</xdr:rowOff>
    </xdr:to>
    <xdr:sp macro="" textlink="">
      <xdr:nvSpPr>
        <xdr:cNvPr id="22" name="テキスト ボックス 21"/>
        <xdr:cNvSpPr txBox="1"/>
      </xdr:nvSpPr>
      <xdr:spPr>
        <a:xfrm>
          <a:off x="744452" y="6836566"/>
          <a:ext cx="682763" cy="214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キャップ止め</a:t>
          </a:r>
          <a:endParaRPr kumimoji="1" lang="ja-JP" altLang="en-US" sz="900"/>
        </a:p>
      </xdr:txBody>
    </xdr:sp>
    <xdr:clientData/>
  </xdr:twoCellAnchor>
  <xdr:twoCellAnchor>
    <xdr:from>
      <xdr:col>1</xdr:col>
      <xdr:colOff>141511</xdr:colOff>
      <xdr:row>29</xdr:row>
      <xdr:rowOff>35359</xdr:rowOff>
    </xdr:from>
    <xdr:to>
      <xdr:col>1</xdr:col>
      <xdr:colOff>697836</xdr:colOff>
      <xdr:row>30</xdr:row>
      <xdr:rowOff>11640</xdr:rowOff>
    </xdr:to>
    <xdr:sp macro="" textlink="">
      <xdr:nvSpPr>
        <xdr:cNvPr id="23" name="テキスト ボックス 22"/>
        <xdr:cNvSpPr txBox="1"/>
      </xdr:nvSpPr>
      <xdr:spPr>
        <a:xfrm>
          <a:off x="827311" y="7074334"/>
          <a:ext cx="556325" cy="214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低  地  タ  ン  ク</a:t>
          </a:r>
          <a:endParaRPr kumimoji="1" lang="ja-JP" altLang="en-US" sz="900"/>
        </a:p>
      </xdr:txBody>
    </xdr:sp>
    <xdr:clientData/>
  </xdr:twoCellAnchor>
  <xdr:twoCellAnchor>
    <xdr:from>
      <xdr:col>1</xdr:col>
      <xdr:colOff>133436</xdr:colOff>
      <xdr:row>30</xdr:row>
      <xdr:rowOff>25927</xdr:rowOff>
    </xdr:from>
    <xdr:to>
      <xdr:col>1</xdr:col>
      <xdr:colOff>689761</xdr:colOff>
      <xdr:row>31</xdr:row>
      <xdr:rowOff>2208</xdr:rowOff>
    </xdr:to>
    <xdr:sp macro="" textlink="">
      <xdr:nvSpPr>
        <xdr:cNvPr id="24" name="テキスト ボックス 23"/>
        <xdr:cNvSpPr txBox="1"/>
      </xdr:nvSpPr>
      <xdr:spPr>
        <a:xfrm>
          <a:off x="819236" y="7303027"/>
          <a:ext cx="556325" cy="214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高  置  タ  ン  ク</a:t>
          </a:r>
          <a:endParaRPr kumimoji="1" lang="ja-JP" altLang="en-US" sz="900"/>
        </a:p>
      </xdr:txBody>
    </xdr:sp>
    <xdr:clientData/>
  </xdr:twoCellAnchor>
  <xdr:twoCellAnchor>
    <xdr:from>
      <xdr:col>1</xdr:col>
      <xdr:colOff>128801</xdr:colOff>
      <xdr:row>31</xdr:row>
      <xdr:rowOff>39358</xdr:rowOff>
    </xdr:from>
    <xdr:to>
      <xdr:col>1</xdr:col>
      <xdr:colOff>685126</xdr:colOff>
      <xdr:row>32</xdr:row>
      <xdr:rowOff>11997</xdr:rowOff>
    </xdr:to>
    <xdr:sp macro="" textlink="">
      <xdr:nvSpPr>
        <xdr:cNvPr id="25" name="テキスト ボックス 24"/>
        <xdr:cNvSpPr txBox="1"/>
      </xdr:nvSpPr>
      <xdr:spPr>
        <a:xfrm>
          <a:off x="814601" y="7554583"/>
          <a:ext cx="556325" cy="210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600"/>
            <a:t>ﾎﾞｲﾗｰ･温水器</a:t>
          </a:r>
          <a:endParaRPr kumimoji="1" lang="ja-JP" altLang="en-US" sz="900"/>
        </a:p>
      </xdr:txBody>
    </xdr:sp>
    <xdr:clientData/>
  </xdr:twoCellAnchor>
  <xdr:twoCellAnchor>
    <xdr:from>
      <xdr:col>2</xdr:col>
      <xdr:colOff>209306</xdr:colOff>
      <xdr:row>30</xdr:row>
      <xdr:rowOff>84004</xdr:rowOff>
    </xdr:from>
    <xdr:to>
      <xdr:col>2</xdr:col>
      <xdr:colOff>474826</xdr:colOff>
      <xdr:row>30</xdr:row>
      <xdr:rowOff>185725</xdr:rowOff>
    </xdr:to>
    <xdr:sp macro="" textlink="">
      <xdr:nvSpPr>
        <xdr:cNvPr id="26" name="テキスト ボックス 25"/>
        <xdr:cNvSpPr txBox="1"/>
      </xdr:nvSpPr>
      <xdr:spPr>
        <a:xfrm>
          <a:off x="1733306" y="7361104"/>
          <a:ext cx="265520" cy="10172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500"/>
            <a:t>㎥</a:t>
          </a:r>
        </a:p>
      </xdr:txBody>
    </xdr:sp>
    <xdr:clientData/>
  </xdr:twoCellAnchor>
  <xdr:twoCellAnchor>
    <xdr:from>
      <xdr:col>2</xdr:col>
      <xdr:colOff>171007</xdr:colOff>
      <xdr:row>29</xdr:row>
      <xdr:rowOff>28786</xdr:rowOff>
    </xdr:from>
    <xdr:to>
      <xdr:col>2</xdr:col>
      <xdr:colOff>520819</xdr:colOff>
      <xdr:row>29</xdr:row>
      <xdr:rowOff>218444</xdr:rowOff>
    </xdr:to>
    <xdr:grpSp>
      <xdr:nvGrpSpPr>
        <xdr:cNvPr id="27" name="グループ化 26"/>
        <xdr:cNvGrpSpPr/>
      </xdr:nvGrpSpPr>
      <xdr:grpSpPr>
        <a:xfrm>
          <a:off x="1695007" y="7067761"/>
          <a:ext cx="349812" cy="189658"/>
          <a:chOff x="261305" y="8526139"/>
          <a:chExt cx="349812" cy="130653"/>
        </a:xfrm>
      </xdr:grpSpPr>
      <xdr:sp macro="" textlink="">
        <xdr:nvSpPr>
          <xdr:cNvPr id="28" name="テキスト ボックス 27"/>
          <xdr:cNvSpPr txBox="1"/>
        </xdr:nvSpPr>
        <xdr:spPr>
          <a:xfrm>
            <a:off x="303449" y="8547212"/>
            <a:ext cx="265520" cy="9000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500"/>
              <a:t>㎥</a:t>
            </a:r>
          </a:p>
        </xdr:txBody>
      </xdr:sp>
      <xdr:sp macro="" textlink="">
        <xdr:nvSpPr>
          <xdr:cNvPr id="29" name="正方形/長方形 28"/>
          <xdr:cNvSpPr/>
        </xdr:nvSpPr>
        <xdr:spPr>
          <a:xfrm>
            <a:off x="261305" y="8526139"/>
            <a:ext cx="349812" cy="130653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242363</xdr:colOff>
      <xdr:row>31</xdr:row>
      <xdr:rowOff>37932</xdr:rowOff>
    </xdr:from>
    <xdr:to>
      <xdr:col>2</xdr:col>
      <xdr:colOff>415161</xdr:colOff>
      <xdr:row>31</xdr:row>
      <xdr:rowOff>193873</xdr:rowOff>
    </xdr:to>
    <xdr:sp macro="" textlink="">
      <xdr:nvSpPr>
        <xdr:cNvPr id="30" name="楕円 29"/>
        <xdr:cNvSpPr/>
      </xdr:nvSpPr>
      <xdr:spPr>
        <a:xfrm>
          <a:off x="1766363" y="7553157"/>
          <a:ext cx="172798" cy="1559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1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89330</xdr:colOff>
      <xdr:row>28</xdr:row>
      <xdr:rowOff>106979</xdr:rowOff>
    </xdr:from>
    <xdr:to>
      <xdr:col>2</xdr:col>
      <xdr:colOff>601848</xdr:colOff>
      <xdr:row>28</xdr:row>
      <xdr:rowOff>179913</xdr:rowOff>
    </xdr:to>
    <xdr:grpSp>
      <xdr:nvGrpSpPr>
        <xdr:cNvPr id="31" name="グループ化 30"/>
        <xdr:cNvGrpSpPr/>
      </xdr:nvGrpSpPr>
      <xdr:grpSpPr>
        <a:xfrm>
          <a:off x="1613330" y="6907829"/>
          <a:ext cx="512518" cy="72934"/>
          <a:chOff x="1394927" y="8210191"/>
          <a:chExt cx="512518" cy="72934"/>
        </a:xfrm>
      </xdr:grpSpPr>
      <xdr:cxnSp macro="">
        <xdr:nvCxnSpPr>
          <xdr:cNvPr id="32" name="直線コネクタ 31"/>
          <xdr:cNvCxnSpPr/>
        </xdr:nvCxnSpPr>
        <xdr:spPr>
          <a:xfrm>
            <a:off x="1421248" y="8245194"/>
            <a:ext cx="486197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>
            <a:off x="1394927" y="8210191"/>
            <a:ext cx="12465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1397309" y="8283125"/>
            <a:ext cx="12465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 flipV="1">
            <a:off x="1397309" y="8211477"/>
            <a:ext cx="0" cy="7164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87265</xdr:colOff>
      <xdr:row>27</xdr:row>
      <xdr:rowOff>33223</xdr:rowOff>
    </xdr:from>
    <xdr:to>
      <xdr:col>2</xdr:col>
      <xdr:colOff>599233</xdr:colOff>
      <xdr:row>27</xdr:row>
      <xdr:rowOff>214944</xdr:rowOff>
    </xdr:to>
    <xdr:grpSp>
      <xdr:nvGrpSpPr>
        <xdr:cNvPr id="36" name="グループ化 35"/>
        <xdr:cNvGrpSpPr/>
      </xdr:nvGrpSpPr>
      <xdr:grpSpPr>
        <a:xfrm>
          <a:off x="1611265" y="6595948"/>
          <a:ext cx="511968" cy="181721"/>
          <a:chOff x="1395413" y="7820025"/>
          <a:chExt cx="511968" cy="130969"/>
        </a:xfrm>
      </xdr:grpSpPr>
      <xdr:cxnSp macro="">
        <xdr:nvCxnSpPr>
          <xdr:cNvPr id="37" name="直線コネクタ 36"/>
          <xdr:cNvCxnSpPr/>
        </xdr:nvCxnSpPr>
        <xdr:spPr>
          <a:xfrm>
            <a:off x="1395413" y="7881938"/>
            <a:ext cx="511968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>
            <a:off x="1409700" y="7824788"/>
            <a:ext cx="88106" cy="1262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1507331" y="7820025"/>
            <a:ext cx="88106" cy="1262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/>
          <xdr:cNvCxnSpPr/>
        </xdr:nvCxnSpPr>
        <xdr:spPr>
          <a:xfrm>
            <a:off x="1795463" y="7820026"/>
            <a:ext cx="88106" cy="1262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1604963" y="7824788"/>
            <a:ext cx="88106" cy="1262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>
            <a:off x="1700213" y="7822407"/>
            <a:ext cx="88106" cy="1262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63245</xdr:colOff>
      <xdr:row>25</xdr:row>
      <xdr:rowOff>233498</xdr:rowOff>
    </xdr:from>
    <xdr:to>
      <xdr:col>2</xdr:col>
      <xdr:colOff>641764</xdr:colOff>
      <xdr:row>27</xdr:row>
      <xdr:rowOff>16858</xdr:rowOff>
    </xdr:to>
    <xdr:grpSp>
      <xdr:nvGrpSpPr>
        <xdr:cNvPr id="43" name="グループ化 42"/>
        <xdr:cNvGrpSpPr/>
      </xdr:nvGrpSpPr>
      <xdr:grpSpPr>
        <a:xfrm>
          <a:off x="1587245" y="6319973"/>
          <a:ext cx="578519" cy="259610"/>
          <a:chOff x="1572071" y="6369958"/>
          <a:chExt cx="578519" cy="263825"/>
        </a:xfrm>
      </xdr:grpSpPr>
      <xdr:grpSp>
        <xdr:nvGrpSpPr>
          <xdr:cNvPr id="44" name="グループ化 43"/>
          <xdr:cNvGrpSpPr/>
        </xdr:nvGrpSpPr>
        <xdr:grpSpPr>
          <a:xfrm>
            <a:off x="1572071" y="6369958"/>
            <a:ext cx="116679" cy="82118"/>
            <a:chOff x="1378745" y="7377112"/>
            <a:chExt cx="116679" cy="116682"/>
          </a:xfrm>
        </xdr:grpSpPr>
        <xdr:sp macro="" textlink="">
          <xdr:nvSpPr>
            <xdr:cNvPr id="52" name="テキスト ボックス 51"/>
            <xdr:cNvSpPr txBox="1"/>
          </xdr:nvSpPr>
          <xdr:spPr>
            <a:xfrm>
              <a:off x="1378745" y="7377112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sp macro="" textlink="">
          <xdr:nvSpPr>
            <xdr:cNvPr id="53" name="テキスト ボックス 52"/>
            <xdr:cNvSpPr txBox="1"/>
          </xdr:nvSpPr>
          <xdr:spPr>
            <a:xfrm>
              <a:off x="1426368" y="7408069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cxnSp macro="">
          <xdr:nvCxnSpPr>
            <xdr:cNvPr id="54" name="直線コネクタ 53"/>
            <xdr:cNvCxnSpPr/>
          </xdr:nvCxnSpPr>
          <xdr:spPr>
            <a:xfrm flipH="1">
              <a:off x="1416844" y="7408069"/>
              <a:ext cx="36000" cy="7143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5" name="グループ化 44"/>
          <xdr:cNvGrpSpPr/>
        </xdr:nvGrpSpPr>
        <xdr:grpSpPr>
          <a:xfrm>
            <a:off x="2033911" y="6512226"/>
            <a:ext cx="116679" cy="121557"/>
            <a:chOff x="1378745" y="7377112"/>
            <a:chExt cx="116679" cy="116682"/>
          </a:xfrm>
        </xdr:grpSpPr>
        <xdr:sp macro="" textlink="">
          <xdr:nvSpPr>
            <xdr:cNvPr id="49" name="テキスト ボックス 48"/>
            <xdr:cNvSpPr txBox="1"/>
          </xdr:nvSpPr>
          <xdr:spPr>
            <a:xfrm>
              <a:off x="1378745" y="7377112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sp macro="" textlink="">
          <xdr:nvSpPr>
            <xdr:cNvPr id="50" name="テキスト ボックス 49"/>
            <xdr:cNvSpPr txBox="1"/>
          </xdr:nvSpPr>
          <xdr:spPr>
            <a:xfrm>
              <a:off x="1426368" y="7408069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cxnSp macro="">
          <xdr:nvCxnSpPr>
            <xdr:cNvPr id="51" name="直線コネクタ 50"/>
            <xdr:cNvCxnSpPr/>
          </xdr:nvCxnSpPr>
          <xdr:spPr>
            <a:xfrm flipH="1">
              <a:off x="1416844" y="7408069"/>
              <a:ext cx="36000" cy="7143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6" name="グループ化 45"/>
          <xdr:cNvGrpSpPr/>
        </xdr:nvGrpSpPr>
        <xdr:grpSpPr>
          <a:xfrm>
            <a:off x="1592042" y="6481296"/>
            <a:ext cx="511968" cy="45719"/>
            <a:chOff x="1395413" y="7466173"/>
            <a:chExt cx="511968" cy="61200"/>
          </a:xfrm>
        </xdr:grpSpPr>
        <xdr:cxnSp macro="">
          <xdr:nvCxnSpPr>
            <xdr:cNvPr id="47" name="直線コネクタ 46"/>
            <xdr:cNvCxnSpPr/>
          </xdr:nvCxnSpPr>
          <xdr:spPr>
            <a:xfrm>
              <a:off x="1395413" y="7496175"/>
              <a:ext cx="51196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8" name="二等辺三角形 47"/>
            <xdr:cNvSpPr/>
          </xdr:nvSpPr>
          <xdr:spPr>
            <a:xfrm rot="5400000">
              <a:off x="1606990" y="7451773"/>
              <a:ext cx="61200" cy="90000"/>
            </a:xfrm>
            <a:prstGeom prst="triangle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76807</xdr:colOff>
      <xdr:row>24</xdr:row>
      <xdr:rowOff>87243</xdr:rowOff>
    </xdr:from>
    <xdr:to>
      <xdr:col>2</xdr:col>
      <xdr:colOff>595920</xdr:colOff>
      <xdr:row>24</xdr:row>
      <xdr:rowOff>153916</xdr:rowOff>
    </xdr:to>
    <xdr:grpSp>
      <xdr:nvGrpSpPr>
        <xdr:cNvPr id="55" name="グループ化 54"/>
        <xdr:cNvGrpSpPr/>
      </xdr:nvGrpSpPr>
      <xdr:grpSpPr>
        <a:xfrm>
          <a:off x="1600807" y="5935593"/>
          <a:ext cx="519113" cy="66673"/>
          <a:chOff x="1390650" y="6772275"/>
          <a:chExt cx="519113" cy="66673"/>
        </a:xfrm>
      </xdr:grpSpPr>
      <xdr:cxnSp macro="">
        <xdr:nvCxnSpPr>
          <xdr:cNvPr id="56" name="直線コネクタ 55"/>
          <xdr:cNvCxnSpPr/>
        </xdr:nvCxnSpPr>
        <xdr:spPr>
          <a:xfrm>
            <a:off x="1390650" y="6807994"/>
            <a:ext cx="51911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/>
          <xdr:cNvCxnSpPr/>
        </xdr:nvCxnSpPr>
        <xdr:spPr>
          <a:xfrm>
            <a:off x="1516856" y="6772275"/>
            <a:ext cx="264319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/>
          <xdr:cNvCxnSpPr/>
        </xdr:nvCxnSpPr>
        <xdr:spPr>
          <a:xfrm>
            <a:off x="1516866" y="6838948"/>
            <a:ext cx="264319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87432</xdr:colOff>
      <xdr:row>23</xdr:row>
      <xdr:rowOff>103864</xdr:rowOff>
    </xdr:from>
    <xdr:to>
      <xdr:col>2</xdr:col>
      <xdr:colOff>604163</xdr:colOff>
      <xdr:row>23</xdr:row>
      <xdr:rowOff>163395</xdr:rowOff>
    </xdr:to>
    <xdr:grpSp>
      <xdr:nvGrpSpPr>
        <xdr:cNvPr id="59" name="グループ化 58"/>
        <xdr:cNvGrpSpPr/>
      </xdr:nvGrpSpPr>
      <xdr:grpSpPr>
        <a:xfrm>
          <a:off x="1611432" y="5714089"/>
          <a:ext cx="516731" cy="59531"/>
          <a:chOff x="1388269" y="6429375"/>
          <a:chExt cx="516731" cy="59531"/>
        </a:xfrm>
      </xdr:grpSpPr>
      <xdr:cxnSp macro="">
        <xdr:nvCxnSpPr>
          <xdr:cNvPr id="60" name="直線コネクタ 59"/>
          <xdr:cNvCxnSpPr/>
        </xdr:nvCxnSpPr>
        <xdr:spPr>
          <a:xfrm>
            <a:off x="1388269" y="6457950"/>
            <a:ext cx="51673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楕円 60"/>
          <xdr:cNvSpPr/>
        </xdr:nvSpPr>
        <xdr:spPr>
          <a:xfrm>
            <a:off x="1602582" y="6429375"/>
            <a:ext cx="59532" cy="59531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83213</xdr:colOff>
      <xdr:row>22</xdr:row>
      <xdr:rowOff>52344</xdr:rowOff>
    </xdr:from>
    <xdr:to>
      <xdr:col>2</xdr:col>
      <xdr:colOff>602325</xdr:colOff>
      <xdr:row>22</xdr:row>
      <xdr:rowOff>189658</xdr:rowOff>
    </xdr:to>
    <xdr:grpSp>
      <xdr:nvGrpSpPr>
        <xdr:cNvPr id="62" name="グループ化 61"/>
        <xdr:cNvGrpSpPr/>
      </xdr:nvGrpSpPr>
      <xdr:grpSpPr>
        <a:xfrm>
          <a:off x="1607213" y="5424444"/>
          <a:ext cx="519112" cy="137314"/>
          <a:chOff x="1385888" y="6026901"/>
          <a:chExt cx="519112" cy="144000"/>
        </a:xfrm>
      </xdr:grpSpPr>
      <xdr:cxnSp macro="">
        <xdr:nvCxnSpPr>
          <xdr:cNvPr id="63" name="直線コネクタ 62"/>
          <xdr:cNvCxnSpPr/>
        </xdr:nvCxnSpPr>
        <xdr:spPr>
          <a:xfrm>
            <a:off x="1385888" y="6096000"/>
            <a:ext cx="51911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楕円 63"/>
          <xdr:cNvSpPr/>
        </xdr:nvSpPr>
        <xdr:spPr>
          <a:xfrm>
            <a:off x="1576426" y="6026901"/>
            <a:ext cx="144000" cy="144000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rIns="0" bIns="0" rtlCol="0" anchor="ctr" anchorCtr="1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</a:rPr>
              <a:t>H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</xdr:col>
      <xdr:colOff>74425</xdr:colOff>
      <xdr:row>21</xdr:row>
      <xdr:rowOff>79819</xdr:rowOff>
    </xdr:from>
    <xdr:to>
      <xdr:col>2</xdr:col>
      <xdr:colOff>595919</xdr:colOff>
      <xdr:row>21</xdr:row>
      <xdr:rowOff>181230</xdr:rowOff>
    </xdr:to>
    <xdr:grpSp>
      <xdr:nvGrpSpPr>
        <xdr:cNvPr id="65" name="グループ化 64"/>
        <xdr:cNvGrpSpPr/>
      </xdr:nvGrpSpPr>
      <xdr:grpSpPr>
        <a:xfrm>
          <a:off x="1598425" y="5213794"/>
          <a:ext cx="521494" cy="101411"/>
          <a:chOff x="1383505" y="5686425"/>
          <a:chExt cx="521494" cy="101906"/>
        </a:xfrm>
      </xdr:grpSpPr>
      <xdr:sp macro="" textlink="">
        <xdr:nvSpPr>
          <xdr:cNvPr id="66" name="楕円 65"/>
          <xdr:cNvSpPr/>
        </xdr:nvSpPr>
        <xdr:spPr>
          <a:xfrm>
            <a:off x="1690687" y="5698331"/>
            <a:ext cx="90000" cy="90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7" name="直線コネクタ 66"/>
          <xdr:cNvCxnSpPr/>
        </xdr:nvCxnSpPr>
        <xdr:spPr>
          <a:xfrm>
            <a:off x="1383505" y="5743575"/>
            <a:ext cx="52149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直線コネクタ 67"/>
          <xdr:cNvCxnSpPr>
            <a:stCxn id="66" idx="0"/>
            <a:endCxn id="66" idx="4"/>
          </xdr:cNvCxnSpPr>
        </xdr:nvCxnSpPr>
        <xdr:spPr>
          <a:xfrm>
            <a:off x="1735686" y="5698331"/>
            <a:ext cx="0" cy="90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直線コネクタ 68"/>
          <xdr:cNvCxnSpPr/>
        </xdr:nvCxnSpPr>
        <xdr:spPr>
          <a:xfrm>
            <a:off x="1504949" y="5688806"/>
            <a:ext cx="6191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直線コネクタ 69"/>
          <xdr:cNvCxnSpPr/>
        </xdr:nvCxnSpPr>
        <xdr:spPr>
          <a:xfrm>
            <a:off x="1533524" y="5686425"/>
            <a:ext cx="0" cy="5953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86165</xdr:colOff>
      <xdr:row>20</xdr:row>
      <xdr:rowOff>119180</xdr:rowOff>
    </xdr:from>
    <xdr:to>
      <xdr:col>2</xdr:col>
      <xdr:colOff>583522</xdr:colOff>
      <xdr:row>20</xdr:row>
      <xdr:rowOff>189658</xdr:rowOff>
    </xdr:to>
    <xdr:grpSp>
      <xdr:nvGrpSpPr>
        <xdr:cNvPr id="71" name="グループ化 70"/>
        <xdr:cNvGrpSpPr/>
      </xdr:nvGrpSpPr>
      <xdr:grpSpPr>
        <a:xfrm>
          <a:off x="1610165" y="5015030"/>
          <a:ext cx="497357" cy="70478"/>
          <a:chOff x="1389006" y="5345907"/>
          <a:chExt cx="497357" cy="80964"/>
        </a:xfrm>
      </xdr:grpSpPr>
      <xdr:cxnSp macro="">
        <xdr:nvCxnSpPr>
          <xdr:cNvPr id="72" name="直線コネクタ 71"/>
          <xdr:cNvCxnSpPr/>
        </xdr:nvCxnSpPr>
        <xdr:spPr>
          <a:xfrm>
            <a:off x="1389006" y="5386572"/>
            <a:ext cx="2052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直線コネクタ 72"/>
          <xdr:cNvCxnSpPr/>
        </xdr:nvCxnSpPr>
        <xdr:spPr>
          <a:xfrm>
            <a:off x="1681163" y="5386388"/>
            <a:ext cx="2052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/>
          <xdr:cNvCxnSpPr/>
        </xdr:nvCxnSpPr>
        <xdr:spPr>
          <a:xfrm>
            <a:off x="1593056" y="5345907"/>
            <a:ext cx="0" cy="7858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/>
          <xdr:cNvCxnSpPr/>
        </xdr:nvCxnSpPr>
        <xdr:spPr>
          <a:xfrm>
            <a:off x="1681177" y="5348290"/>
            <a:ext cx="0" cy="7858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直線コネクタ 75"/>
          <xdr:cNvCxnSpPr/>
        </xdr:nvCxnSpPr>
        <xdr:spPr>
          <a:xfrm>
            <a:off x="1593057" y="5348287"/>
            <a:ext cx="88106" cy="762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78640</xdr:colOff>
      <xdr:row>19</xdr:row>
      <xdr:rowOff>106677</xdr:rowOff>
    </xdr:from>
    <xdr:to>
      <xdr:col>2</xdr:col>
      <xdr:colOff>602687</xdr:colOff>
      <xdr:row>19</xdr:row>
      <xdr:rowOff>177013</xdr:rowOff>
    </xdr:to>
    <xdr:grpSp>
      <xdr:nvGrpSpPr>
        <xdr:cNvPr id="77" name="グループ化 76"/>
        <xdr:cNvGrpSpPr/>
      </xdr:nvGrpSpPr>
      <xdr:grpSpPr>
        <a:xfrm>
          <a:off x="1602640" y="4764402"/>
          <a:ext cx="524047" cy="70336"/>
          <a:chOff x="1383506" y="4991100"/>
          <a:chExt cx="521494" cy="88105"/>
        </a:xfrm>
      </xdr:grpSpPr>
      <xdr:cxnSp macro="">
        <xdr:nvCxnSpPr>
          <xdr:cNvPr id="78" name="直線コネクタ 77"/>
          <xdr:cNvCxnSpPr/>
        </xdr:nvCxnSpPr>
        <xdr:spPr>
          <a:xfrm>
            <a:off x="1383506" y="5036344"/>
            <a:ext cx="52149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直線コネクタ 78"/>
          <xdr:cNvCxnSpPr/>
        </xdr:nvCxnSpPr>
        <xdr:spPr>
          <a:xfrm>
            <a:off x="1590675" y="4991100"/>
            <a:ext cx="85725" cy="857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直線コネクタ 79"/>
          <xdr:cNvCxnSpPr/>
        </xdr:nvCxnSpPr>
        <xdr:spPr>
          <a:xfrm rot="-5400000">
            <a:off x="1588307" y="4993480"/>
            <a:ext cx="85725" cy="857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79192</xdr:colOff>
      <xdr:row>18</xdr:row>
      <xdr:rowOff>100772</xdr:rowOff>
    </xdr:from>
    <xdr:to>
      <xdr:col>2</xdr:col>
      <xdr:colOff>588779</xdr:colOff>
      <xdr:row>18</xdr:row>
      <xdr:rowOff>172774</xdr:rowOff>
    </xdr:to>
    <xdr:grpSp>
      <xdr:nvGrpSpPr>
        <xdr:cNvPr id="81" name="グループ化 80"/>
        <xdr:cNvGrpSpPr/>
      </xdr:nvGrpSpPr>
      <xdr:grpSpPr>
        <a:xfrm>
          <a:off x="1603192" y="4520372"/>
          <a:ext cx="509587" cy="72002"/>
          <a:chOff x="1385888" y="4638674"/>
          <a:chExt cx="509587" cy="72002"/>
        </a:xfrm>
      </xdr:grpSpPr>
      <xdr:cxnSp macro="">
        <xdr:nvCxnSpPr>
          <xdr:cNvPr id="82" name="直線コネクタ 81"/>
          <xdr:cNvCxnSpPr/>
        </xdr:nvCxnSpPr>
        <xdr:spPr>
          <a:xfrm>
            <a:off x="1385888" y="4674394"/>
            <a:ext cx="509587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3" name="二等辺三角形 82"/>
          <xdr:cNvSpPr/>
        </xdr:nvSpPr>
        <xdr:spPr>
          <a:xfrm rot="5400000">
            <a:off x="1563918" y="4638674"/>
            <a:ext cx="72000" cy="72000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4" name="二等辺三角形 83"/>
          <xdr:cNvSpPr/>
        </xdr:nvSpPr>
        <xdr:spPr>
          <a:xfrm rot="16200000">
            <a:off x="1631172" y="4638676"/>
            <a:ext cx="72000" cy="72000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85245</xdr:colOff>
      <xdr:row>17</xdr:row>
      <xdr:rowOff>99630</xdr:rowOff>
    </xdr:from>
    <xdr:to>
      <xdr:col>2</xdr:col>
      <xdr:colOff>601976</xdr:colOff>
      <xdr:row>17</xdr:row>
      <xdr:rowOff>171630</xdr:rowOff>
    </xdr:to>
    <xdr:grpSp>
      <xdr:nvGrpSpPr>
        <xdr:cNvPr id="85" name="グループ化 84"/>
        <xdr:cNvGrpSpPr/>
      </xdr:nvGrpSpPr>
      <xdr:grpSpPr>
        <a:xfrm>
          <a:off x="1609245" y="4281105"/>
          <a:ext cx="516731" cy="72000"/>
          <a:chOff x="1381125" y="4291012"/>
          <a:chExt cx="516731" cy="72000"/>
        </a:xfrm>
      </xdr:grpSpPr>
      <xdr:cxnSp macro="">
        <xdr:nvCxnSpPr>
          <xdr:cNvPr id="86" name="直線コネクタ 85"/>
          <xdr:cNvCxnSpPr/>
        </xdr:nvCxnSpPr>
        <xdr:spPr>
          <a:xfrm>
            <a:off x="1381125" y="4326731"/>
            <a:ext cx="51673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直線コネクタ 86"/>
          <xdr:cNvCxnSpPr/>
        </xdr:nvCxnSpPr>
        <xdr:spPr>
          <a:xfrm>
            <a:off x="1381125" y="4291012"/>
            <a:ext cx="0" cy="72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8" name="楕円 87"/>
          <xdr:cNvSpPr/>
        </xdr:nvSpPr>
        <xdr:spPr>
          <a:xfrm>
            <a:off x="1440660" y="4291012"/>
            <a:ext cx="72000" cy="72000"/>
          </a:xfrm>
          <a:prstGeom prst="ellipse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74995</xdr:colOff>
      <xdr:row>16</xdr:row>
      <xdr:rowOff>80176</xdr:rowOff>
    </xdr:from>
    <xdr:to>
      <xdr:col>2</xdr:col>
      <xdr:colOff>586946</xdr:colOff>
      <xdr:row>16</xdr:row>
      <xdr:rowOff>206385</xdr:rowOff>
    </xdr:to>
    <xdr:grpSp>
      <xdr:nvGrpSpPr>
        <xdr:cNvPr id="89" name="グループ化 88"/>
        <xdr:cNvGrpSpPr/>
      </xdr:nvGrpSpPr>
      <xdr:grpSpPr>
        <a:xfrm>
          <a:off x="1598995" y="4023526"/>
          <a:ext cx="511951" cy="126209"/>
          <a:chOff x="1383524" y="3912393"/>
          <a:chExt cx="511951" cy="129600"/>
        </a:xfrm>
      </xdr:grpSpPr>
      <xdr:sp macro="" textlink="">
        <xdr:nvSpPr>
          <xdr:cNvPr id="90" name="楕円 89"/>
          <xdr:cNvSpPr/>
        </xdr:nvSpPr>
        <xdr:spPr>
          <a:xfrm>
            <a:off x="1383524" y="3912393"/>
            <a:ext cx="129600" cy="1296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▷</a:t>
            </a:r>
            <a:endParaRPr kumimoji="1" lang="ja-JP" altLang="en-US" sz="1100"/>
          </a:p>
        </xdr:txBody>
      </xdr:sp>
      <xdr:cxnSp macro="">
        <xdr:nvCxnSpPr>
          <xdr:cNvPr id="91" name="直線コネクタ 90"/>
          <xdr:cNvCxnSpPr>
            <a:stCxn id="90" idx="6"/>
          </xdr:cNvCxnSpPr>
        </xdr:nvCxnSpPr>
        <xdr:spPr>
          <a:xfrm flipV="1">
            <a:off x="1513124" y="3976688"/>
            <a:ext cx="382351" cy="50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85596</xdr:colOff>
      <xdr:row>15</xdr:row>
      <xdr:rowOff>104870</xdr:rowOff>
    </xdr:from>
    <xdr:to>
      <xdr:col>2</xdr:col>
      <xdr:colOff>599942</xdr:colOff>
      <xdr:row>15</xdr:row>
      <xdr:rowOff>179251</xdr:rowOff>
    </xdr:to>
    <xdr:grpSp>
      <xdr:nvGrpSpPr>
        <xdr:cNvPr id="92" name="グループ化 91"/>
        <xdr:cNvGrpSpPr/>
      </xdr:nvGrpSpPr>
      <xdr:grpSpPr>
        <a:xfrm>
          <a:off x="1609596" y="3810095"/>
          <a:ext cx="514346" cy="74381"/>
          <a:chOff x="1378748" y="3569494"/>
          <a:chExt cx="514346" cy="74381"/>
        </a:xfrm>
      </xdr:grpSpPr>
      <xdr:sp macro="" textlink="">
        <xdr:nvSpPr>
          <xdr:cNvPr id="93" name="楕円 92"/>
          <xdr:cNvSpPr/>
        </xdr:nvSpPr>
        <xdr:spPr>
          <a:xfrm>
            <a:off x="1378748" y="3571875"/>
            <a:ext cx="71437" cy="72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4" name="直線コネクタ 93"/>
          <xdr:cNvCxnSpPr>
            <a:stCxn id="93" idx="6"/>
          </xdr:cNvCxnSpPr>
        </xdr:nvCxnSpPr>
        <xdr:spPr>
          <a:xfrm flipV="1">
            <a:off x="1450185" y="3607594"/>
            <a:ext cx="442909" cy="28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直線コネクタ 94"/>
          <xdr:cNvCxnSpPr/>
        </xdr:nvCxnSpPr>
        <xdr:spPr>
          <a:xfrm>
            <a:off x="1512094" y="3569494"/>
            <a:ext cx="0" cy="720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84485</xdr:colOff>
      <xdr:row>14</xdr:row>
      <xdr:rowOff>98254</xdr:rowOff>
    </xdr:from>
    <xdr:to>
      <xdr:col>2</xdr:col>
      <xdr:colOff>598831</xdr:colOff>
      <xdr:row>14</xdr:row>
      <xdr:rowOff>168588</xdr:rowOff>
    </xdr:to>
    <xdr:grpSp>
      <xdr:nvGrpSpPr>
        <xdr:cNvPr id="96" name="グループ化 95"/>
        <xdr:cNvGrpSpPr/>
      </xdr:nvGrpSpPr>
      <xdr:grpSpPr>
        <a:xfrm>
          <a:off x="1608485" y="3565354"/>
          <a:ext cx="514346" cy="70334"/>
          <a:chOff x="692946" y="3224212"/>
          <a:chExt cx="514346" cy="72000"/>
        </a:xfrm>
      </xdr:grpSpPr>
      <xdr:sp macro="" textlink="">
        <xdr:nvSpPr>
          <xdr:cNvPr id="97" name="楕円 96"/>
          <xdr:cNvSpPr/>
        </xdr:nvSpPr>
        <xdr:spPr>
          <a:xfrm>
            <a:off x="692946" y="3224212"/>
            <a:ext cx="71437" cy="72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8" name="直線コネクタ 97"/>
          <xdr:cNvCxnSpPr>
            <a:stCxn id="97" idx="6"/>
          </xdr:cNvCxnSpPr>
        </xdr:nvCxnSpPr>
        <xdr:spPr>
          <a:xfrm flipV="1">
            <a:off x="764383" y="3259931"/>
            <a:ext cx="442909" cy="28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87798</xdr:colOff>
      <xdr:row>10</xdr:row>
      <xdr:rowOff>124717</xdr:rowOff>
    </xdr:from>
    <xdr:to>
      <xdr:col>2</xdr:col>
      <xdr:colOff>607461</xdr:colOff>
      <xdr:row>10</xdr:row>
      <xdr:rowOff>124717</xdr:rowOff>
    </xdr:to>
    <xdr:cxnSp macro="">
      <xdr:nvCxnSpPr>
        <xdr:cNvPr id="99" name="直線コネクタ 98"/>
        <xdr:cNvCxnSpPr/>
      </xdr:nvCxnSpPr>
      <xdr:spPr>
        <a:xfrm>
          <a:off x="1611798" y="2639317"/>
          <a:ext cx="519663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98290</xdr:colOff>
      <xdr:row>11</xdr:row>
      <xdr:rowOff>133352</xdr:rowOff>
    </xdr:from>
    <xdr:to>
      <xdr:col>2</xdr:col>
      <xdr:colOff>614530</xdr:colOff>
      <xdr:row>11</xdr:row>
      <xdr:rowOff>133352</xdr:rowOff>
    </xdr:to>
    <xdr:cxnSp macro="">
      <xdr:nvCxnSpPr>
        <xdr:cNvPr id="100" name="直線コネクタ 99"/>
        <xdr:cNvCxnSpPr/>
      </xdr:nvCxnSpPr>
      <xdr:spPr>
        <a:xfrm>
          <a:off x="1622290" y="2886077"/>
          <a:ext cx="5162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86965</xdr:colOff>
      <xdr:row>12</xdr:row>
      <xdr:rowOff>100540</xdr:rowOff>
    </xdr:from>
    <xdr:to>
      <xdr:col>2</xdr:col>
      <xdr:colOff>603205</xdr:colOff>
      <xdr:row>12</xdr:row>
      <xdr:rowOff>177013</xdr:rowOff>
    </xdr:to>
    <xdr:grpSp>
      <xdr:nvGrpSpPr>
        <xdr:cNvPr id="101" name="グループ化 100"/>
        <xdr:cNvGrpSpPr/>
      </xdr:nvGrpSpPr>
      <xdr:grpSpPr>
        <a:xfrm>
          <a:off x="1610965" y="3091390"/>
          <a:ext cx="516240" cy="76473"/>
          <a:chOff x="1374218" y="2508492"/>
          <a:chExt cx="516240" cy="83617"/>
        </a:xfrm>
      </xdr:grpSpPr>
      <xdr:sp macro="" textlink="">
        <xdr:nvSpPr>
          <xdr:cNvPr id="102" name="正方形/長方形 101"/>
          <xdr:cNvSpPr/>
        </xdr:nvSpPr>
        <xdr:spPr>
          <a:xfrm>
            <a:off x="1374218" y="2508492"/>
            <a:ext cx="76345" cy="83617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3" name="直線コネクタ 102"/>
          <xdr:cNvCxnSpPr>
            <a:stCxn id="102" idx="3"/>
          </xdr:cNvCxnSpPr>
        </xdr:nvCxnSpPr>
        <xdr:spPr>
          <a:xfrm flipV="1">
            <a:off x="1450563" y="2544847"/>
            <a:ext cx="439895" cy="545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93640</xdr:colOff>
      <xdr:row>13</xdr:row>
      <xdr:rowOff>102944</xdr:rowOff>
    </xdr:from>
    <xdr:to>
      <xdr:col>2</xdr:col>
      <xdr:colOff>601682</xdr:colOff>
      <xdr:row>13</xdr:row>
      <xdr:rowOff>192944</xdr:rowOff>
    </xdr:to>
    <xdr:grpSp>
      <xdr:nvGrpSpPr>
        <xdr:cNvPr id="104" name="グループ化 103"/>
        <xdr:cNvGrpSpPr/>
      </xdr:nvGrpSpPr>
      <xdr:grpSpPr>
        <a:xfrm>
          <a:off x="1617640" y="3331919"/>
          <a:ext cx="508042" cy="90000"/>
          <a:chOff x="266234" y="2455857"/>
          <a:chExt cx="508042" cy="90000"/>
        </a:xfrm>
      </xdr:grpSpPr>
      <xdr:sp macro="" textlink="">
        <xdr:nvSpPr>
          <xdr:cNvPr id="105" name="二等辺三角形 104"/>
          <xdr:cNvSpPr/>
        </xdr:nvSpPr>
        <xdr:spPr>
          <a:xfrm rot="5400000">
            <a:off x="257234" y="2464857"/>
            <a:ext cx="90000" cy="72000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6" name="直線コネクタ 105"/>
          <xdr:cNvCxnSpPr/>
        </xdr:nvCxnSpPr>
        <xdr:spPr>
          <a:xfrm flipV="1">
            <a:off x="337705" y="2497063"/>
            <a:ext cx="436571" cy="400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96967</xdr:colOff>
      <xdr:row>9</xdr:row>
      <xdr:rowOff>66351</xdr:rowOff>
    </xdr:from>
    <xdr:to>
      <xdr:col>1</xdr:col>
      <xdr:colOff>791307</xdr:colOff>
      <xdr:row>10</xdr:row>
      <xdr:rowOff>14654</xdr:rowOff>
    </xdr:to>
    <xdr:grpSp>
      <xdr:nvGrpSpPr>
        <xdr:cNvPr id="107" name="グループ化 106"/>
        <xdr:cNvGrpSpPr/>
      </xdr:nvGrpSpPr>
      <xdr:grpSpPr>
        <a:xfrm>
          <a:off x="782767" y="2342826"/>
          <a:ext cx="694340" cy="186428"/>
          <a:chOff x="964041" y="840655"/>
          <a:chExt cx="562626" cy="153866"/>
        </a:xfrm>
      </xdr:grpSpPr>
      <xdr:sp macro="" textlink="">
        <xdr:nvSpPr>
          <xdr:cNvPr id="108" name="テキスト ボックス 107"/>
          <xdr:cNvSpPr txBox="1"/>
        </xdr:nvSpPr>
        <xdr:spPr>
          <a:xfrm>
            <a:off x="964041" y="840655"/>
            <a:ext cx="540000" cy="1538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 anchorCtr="0"/>
          <a:lstStyle/>
          <a:p>
            <a:r>
              <a:rPr kumimoji="1" lang="ja-JP" altLang="en-US" sz="600"/>
              <a:t>〇〇</a:t>
            </a:r>
            <a:r>
              <a:rPr kumimoji="1" lang="en-US" altLang="ja-JP" sz="600"/>
              <a:t>φ</a:t>
            </a:r>
            <a:endParaRPr kumimoji="1" lang="ja-JP" altLang="en-US" sz="900"/>
          </a:p>
        </xdr:txBody>
      </xdr:sp>
      <xdr:grpSp>
        <xdr:nvGrpSpPr>
          <xdr:cNvPr id="109" name="グループ化 108"/>
          <xdr:cNvGrpSpPr/>
        </xdr:nvGrpSpPr>
        <xdr:grpSpPr>
          <a:xfrm>
            <a:off x="1357532" y="850128"/>
            <a:ext cx="169135" cy="121585"/>
            <a:chOff x="1378745" y="7377112"/>
            <a:chExt cx="116679" cy="116682"/>
          </a:xfrm>
        </xdr:grpSpPr>
        <xdr:sp macro="" textlink="">
          <xdr:nvSpPr>
            <xdr:cNvPr id="110" name="テキスト ボックス 109"/>
            <xdr:cNvSpPr txBox="1"/>
          </xdr:nvSpPr>
          <xdr:spPr>
            <a:xfrm>
              <a:off x="1378745" y="7377112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sp macro="" textlink="">
          <xdr:nvSpPr>
            <xdr:cNvPr id="111" name="テキスト ボックス 110"/>
            <xdr:cNvSpPr txBox="1"/>
          </xdr:nvSpPr>
          <xdr:spPr>
            <a:xfrm>
              <a:off x="1426368" y="7408069"/>
              <a:ext cx="69056" cy="85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500"/>
                <a:t>m</a:t>
              </a:r>
              <a:endParaRPr kumimoji="1" lang="ja-JP" altLang="en-US" sz="500"/>
            </a:p>
          </xdr:txBody>
        </xdr:sp>
        <xdr:cxnSp macro="">
          <xdr:nvCxnSpPr>
            <xdr:cNvPr id="112" name="直線コネクタ 111"/>
            <xdr:cNvCxnSpPr/>
          </xdr:nvCxnSpPr>
          <xdr:spPr>
            <a:xfrm flipH="1">
              <a:off x="1416844" y="7408069"/>
              <a:ext cx="36000" cy="7143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88507</xdr:colOff>
      <xdr:row>25</xdr:row>
      <xdr:rowOff>42148</xdr:rowOff>
    </xdr:from>
    <xdr:to>
      <xdr:col>2</xdr:col>
      <xdr:colOff>607620</xdr:colOff>
      <xdr:row>25</xdr:row>
      <xdr:rowOff>196932</xdr:rowOff>
    </xdr:to>
    <xdr:grpSp>
      <xdr:nvGrpSpPr>
        <xdr:cNvPr id="113" name="グループ化 112"/>
        <xdr:cNvGrpSpPr/>
      </xdr:nvGrpSpPr>
      <xdr:grpSpPr>
        <a:xfrm>
          <a:off x="1612507" y="6128623"/>
          <a:ext cx="519113" cy="154784"/>
          <a:chOff x="1026356" y="7081838"/>
          <a:chExt cx="519113" cy="154784"/>
        </a:xfrm>
      </xdr:grpSpPr>
      <xdr:cxnSp macro="">
        <xdr:nvCxnSpPr>
          <xdr:cNvPr id="114" name="直線コネクタ 113"/>
          <xdr:cNvCxnSpPr/>
        </xdr:nvCxnSpPr>
        <xdr:spPr>
          <a:xfrm>
            <a:off x="1026356" y="7165181"/>
            <a:ext cx="51911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5" name="円弧 114"/>
          <xdr:cNvSpPr/>
        </xdr:nvSpPr>
        <xdr:spPr>
          <a:xfrm rot="13380000">
            <a:off x="1237524" y="7107149"/>
            <a:ext cx="108000" cy="108000"/>
          </a:xfrm>
          <a:prstGeom prst="arc">
            <a:avLst>
              <a:gd name="adj1" fmla="val 14390677"/>
              <a:gd name="adj2" fmla="val 1756100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16" name="直線コネクタ 115"/>
          <xdr:cNvCxnSpPr/>
        </xdr:nvCxnSpPr>
        <xdr:spPr>
          <a:xfrm>
            <a:off x="1276351" y="7081838"/>
            <a:ext cx="0" cy="285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直線コネクタ 116"/>
          <xdr:cNvCxnSpPr/>
        </xdr:nvCxnSpPr>
        <xdr:spPr>
          <a:xfrm>
            <a:off x="1276364" y="7208047"/>
            <a:ext cx="0" cy="285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4107/Downloads/users/y4107/downloads/19368%20(1)-cleaned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印刷用(表)"/>
      <sheetName val="裏面"/>
      <sheetName val="ブランク(表)"/>
      <sheetName val="ブランク(裏)"/>
      <sheetName val="リスト"/>
    </sheetNames>
    <sheetDataSet>
      <sheetData sheetId="0">
        <row r="16">
          <cell r="C1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54.xml"/><Relationship Id="rId4" Type="http://schemas.openxmlformats.org/officeDocument/2006/relationships/ctrlProp" Target="../ctrlProps/ctrlProp5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83"/>
  <sheetViews>
    <sheetView tabSelected="1" view="pageBreakPreview" zoomScale="130" zoomScaleNormal="100" zoomScaleSheetLayoutView="130" workbookViewId="0">
      <selection activeCell="J16" sqref="J16:S16"/>
    </sheetView>
  </sheetViews>
  <sheetFormatPr defaultColWidth="9" defaultRowHeight="18.75" x14ac:dyDescent="0.15"/>
  <cols>
    <col min="1" max="83" width="1.625" style="110" customWidth="1"/>
    <col min="84" max="16384" width="9" style="110"/>
  </cols>
  <sheetData>
    <row r="1" spans="1:44" ht="24" x14ac:dyDescent="0.15">
      <c r="A1" s="108" t="s">
        <v>419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44" ht="24" x14ac:dyDescent="0.15">
      <c r="A2" s="108" t="s">
        <v>420</v>
      </c>
      <c r="B2" s="111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44" ht="18.75" customHeight="1" x14ac:dyDescent="0.15">
      <c r="A3" s="108"/>
      <c r="B3" s="111"/>
      <c r="C3" s="122" t="s">
        <v>527</v>
      </c>
      <c r="D3" s="121"/>
      <c r="E3" s="121"/>
      <c r="F3" s="121"/>
      <c r="G3" s="121"/>
      <c r="H3" s="121"/>
      <c r="I3" s="121"/>
      <c r="J3" s="244" t="s">
        <v>528</v>
      </c>
      <c r="K3" s="212"/>
      <c r="L3" s="212"/>
      <c r="M3" s="212"/>
      <c r="N3" s="196"/>
      <c r="O3" s="229"/>
      <c r="P3" s="229"/>
      <c r="Q3" s="229"/>
      <c r="R3" s="244" t="s">
        <v>529</v>
      </c>
      <c r="S3" s="212"/>
      <c r="T3" s="196"/>
      <c r="U3" s="229"/>
      <c r="V3" s="229"/>
      <c r="W3" s="229"/>
      <c r="X3" s="244" t="s">
        <v>530</v>
      </c>
      <c r="Y3" s="244"/>
      <c r="Z3" s="196"/>
      <c r="AA3" s="196"/>
      <c r="AB3" s="196"/>
      <c r="AC3" s="196"/>
      <c r="AD3" s="244" t="s">
        <v>531</v>
      </c>
      <c r="AE3" s="212"/>
      <c r="AF3" s="118"/>
    </row>
    <row r="5" spans="1:44" x14ac:dyDescent="0.15">
      <c r="C5" s="107" t="s">
        <v>421</v>
      </c>
      <c r="T5" s="182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4"/>
      <c r="AR5" s="118"/>
    </row>
    <row r="6" spans="1:44" x14ac:dyDescent="0.15">
      <c r="J6" s="167" t="s">
        <v>426</v>
      </c>
      <c r="K6" s="200"/>
      <c r="L6" s="200"/>
      <c r="M6" s="200"/>
      <c r="N6" s="200"/>
      <c r="O6" s="200"/>
      <c r="P6" s="200"/>
      <c r="Q6" s="200"/>
      <c r="R6" s="200"/>
      <c r="S6" s="200"/>
      <c r="T6" s="182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4"/>
      <c r="AR6" s="118"/>
    </row>
    <row r="7" spans="1:44" x14ac:dyDescent="0.15">
      <c r="J7" s="191" t="s">
        <v>493</v>
      </c>
      <c r="K7" s="192"/>
      <c r="L7" s="192"/>
      <c r="M7" s="192"/>
      <c r="N7" s="192"/>
      <c r="O7" s="192"/>
      <c r="P7" s="192"/>
      <c r="Q7" s="192"/>
      <c r="R7" s="192"/>
      <c r="S7" s="192"/>
      <c r="T7" s="179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6"/>
      <c r="AR7" s="118"/>
    </row>
    <row r="8" spans="1:44" x14ac:dyDescent="0.15">
      <c r="J8" s="201" t="s">
        <v>494</v>
      </c>
      <c r="K8" s="202"/>
      <c r="L8" s="202"/>
      <c r="M8" s="202"/>
      <c r="N8" s="202"/>
      <c r="O8" s="202"/>
      <c r="P8" s="202"/>
      <c r="Q8" s="202"/>
      <c r="R8" s="202"/>
      <c r="S8" s="202"/>
      <c r="T8" s="187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9"/>
      <c r="AR8" s="118"/>
    </row>
    <row r="9" spans="1:44" x14ac:dyDescent="0.15">
      <c r="J9" s="191" t="s">
        <v>495</v>
      </c>
      <c r="K9" s="192"/>
      <c r="L9" s="192"/>
      <c r="M9" s="192"/>
      <c r="N9" s="192"/>
      <c r="O9" s="192"/>
      <c r="P9" s="192"/>
      <c r="Q9" s="192"/>
      <c r="R9" s="192"/>
      <c r="S9" s="192"/>
      <c r="T9" s="163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90"/>
      <c r="AR9" s="118"/>
    </row>
    <row r="10" spans="1:44" x14ac:dyDescent="0.15">
      <c r="J10" s="201" t="s">
        <v>430</v>
      </c>
      <c r="K10" s="202"/>
      <c r="L10" s="202"/>
      <c r="M10" s="202"/>
      <c r="N10" s="202"/>
      <c r="O10" s="202"/>
      <c r="P10" s="202"/>
      <c r="Q10" s="202"/>
      <c r="R10" s="202"/>
      <c r="S10" s="202"/>
      <c r="T10" s="159"/>
      <c r="U10" s="160"/>
      <c r="V10" s="160"/>
      <c r="W10" s="160"/>
      <c r="X10" s="160"/>
      <c r="Y10" s="160"/>
      <c r="Z10" s="160"/>
      <c r="AA10" s="128" t="s">
        <v>522</v>
      </c>
      <c r="AB10" s="129"/>
      <c r="AC10" s="161"/>
      <c r="AD10" s="160"/>
      <c r="AE10" s="160"/>
      <c r="AF10" s="160"/>
      <c r="AG10" s="160"/>
      <c r="AH10" s="160"/>
      <c r="AI10" s="128" t="s">
        <v>522</v>
      </c>
      <c r="AJ10" s="129"/>
      <c r="AK10" s="161"/>
      <c r="AL10" s="160"/>
      <c r="AM10" s="160"/>
      <c r="AN10" s="160"/>
      <c r="AO10" s="160"/>
      <c r="AP10" s="160"/>
      <c r="AQ10" s="162"/>
      <c r="AR10" s="118"/>
    </row>
    <row r="11" spans="1:44" x14ac:dyDescent="0.15">
      <c r="J11" s="191" t="s">
        <v>496</v>
      </c>
      <c r="K11" s="192"/>
      <c r="L11" s="192"/>
      <c r="M11" s="192"/>
      <c r="N11" s="192"/>
      <c r="O11" s="192"/>
      <c r="P11" s="192"/>
      <c r="Q11" s="192"/>
      <c r="R11" s="192"/>
      <c r="S11" s="192"/>
      <c r="T11" s="163"/>
      <c r="U11" s="164"/>
      <c r="V11" s="164"/>
      <c r="W11" s="164"/>
      <c r="X11" s="164"/>
      <c r="Y11" s="164"/>
      <c r="Z11" s="164"/>
      <c r="AA11" s="198" t="s">
        <v>522</v>
      </c>
      <c r="AB11" s="199"/>
      <c r="AC11" s="165"/>
      <c r="AD11" s="164"/>
      <c r="AE11" s="164"/>
      <c r="AF11" s="164"/>
      <c r="AG11" s="164"/>
      <c r="AH11" s="164"/>
      <c r="AI11" s="198" t="s">
        <v>522</v>
      </c>
      <c r="AJ11" s="199"/>
      <c r="AK11" s="165"/>
      <c r="AL11" s="164"/>
      <c r="AM11" s="164"/>
      <c r="AN11" s="164"/>
      <c r="AO11" s="164"/>
      <c r="AP11" s="164"/>
      <c r="AQ11" s="166"/>
      <c r="AR11" s="118"/>
    </row>
    <row r="12" spans="1:44" x14ac:dyDescent="0.15">
      <c r="J12" s="191" t="s">
        <v>497</v>
      </c>
      <c r="K12" s="192"/>
      <c r="L12" s="192"/>
      <c r="M12" s="192"/>
      <c r="N12" s="192"/>
      <c r="O12" s="192"/>
      <c r="P12" s="192"/>
      <c r="Q12" s="192"/>
      <c r="R12" s="192"/>
      <c r="S12" s="192"/>
      <c r="T12" s="163"/>
      <c r="U12" s="164"/>
      <c r="V12" s="164"/>
      <c r="W12" s="164"/>
      <c r="X12" s="164"/>
      <c r="Y12" s="164"/>
      <c r="Z12" s="164"/>
      <c r="AA12" s="198" t="s">
        <v>522</v>
      </c>
      <c r="AB12" s="199"/>
      <c r="AC12" s="165"/>
      <c r="AD12" s="164"/>
      <c r="AE12" s="164"/>
      <c r="AF12" s="164"/>
      <c r="AG12" s="164"/>
      <c r="AH12" s="164"/>
      <c r="AI12" s="198" t="s">
        <v>522</v>
      </c>
      <c r="AJ12" s="199"/>
      <c r="AK12" s="165"/>
      <c r="AL12" s="164"/>
      <c r="AM12" s="164"/>
      <c r="AN12" s="164"/>
      <c r="AO12" s="164"/>
      <c r="AP12" s="164"/>
      <c r="AQ12" s="166"/>
      <c r="AR12" s="118"/>
    </row>
    <row r="13" spans="1:44" x14ac:dyDescent="0.15">
      <c r="J13" s="193" t="s">
        <v>498</v>
      </c>
      <c r="K13" s="194"/>
      <c r="L13" s="194"/>
      <c r="M13" s="194"/>
      <c r="N13" s="194"/>
      <c r="O13" s="194"/>
      <c r="P13" s="194"/>
      <c r="Q13" s="194"/>
      <c r="R13" s="194"/>
      <c r="S13" s="194"/>
      <c r="T13" s="195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7"/>
      <c r="AR13" s="118"/>
    </row>
    <row r="15" spans="1:44" x14ac:dyDescent="0.15">
      <c r="C15" s="112" t="s">
        <v>499</v>
      </c>
      <c r="J15" s="169"/>
      <c r="K15" s="170"/>
      <c r="L15" s="170"/>
      <c r="M15" s="170"/>
      <c r="N15" s="170"/>
      <c r="O15" s="170"/>
      <c r="P15" s="170"/>
      <c r="Q15" s="170"/>
      <c r="R15" s="170"/>
      <c r="S15" s="171"/>
      <c r="T15" s="118" t="s">
        <v>500</v>
      </c>
      <c r="U15" s="118"/>
    </row>
    <row r="16" spans="1:44" x14ac:dyDescent="0.15">
      <c r="J16" s="169"/>
      <c r="K16" s="172"/>
      <c r="L16" s="172"/>
      <c r="M16" s="172"/>
      <c r="N16" s="172"/>
      <c r="O16" s="172"/>
      <c r="P16" s="172"/>
      <c r="Q16" s="172"/>
      <c r="R16" s="172"/>
      <c r="S16" s="173"/>
      <c r="T16" s="118" t="s">
        <v>500</v>
      </c>
      <c r="U16" s="118"/>
    </row>
    <row r="17" spans="3:53" x14ac:dyDescent="0.15">
      <c r="J17" s="174"/>
      <c r="K17" s="175"/>
      <c r="L17" s="175"/>
      <c r="M17" s="175"/>
      <c r="N17" s="175"/>
      <c r="O17" s="175"/>
      <c r="P17" s="175"/>
      <c r="Q17" s="175"/>
      <c r="R17" s="175"/>
      <c r="S17" s="176"/>
      <c r="T17" s="126" t="s">
        <v>526</v>
      </c>
      <c r="U17" s="177"/>
      <c r="V17" s="177"/>
      <c r="W17" s="118" t="s">
        <v>525</v>
      </c>
      <c r="AE17" s="110" t="str">
        <f>IF($J$16="口径変更φ","→","")</f>
        <v/>
      </c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6" t="str">
        <f>IF($J$16="口径変更φ","mm","")</f>
        <v/>
      </c>
      <c r="AR17" s="126"/>
      <c r="AS17" s="126"/>
      <c r="AT17" s="118" t="str">
        <f>IF($J$16="口径変更φ","（直接入力）","")</f>
        <v/>
      </c>
    </row>
    <row r="18" spans="3:53" x14ac:dyDescent="0.15">
      <c r="J18" s="128" t="str">
        <f>IF($J$16="口径変更φ","既設メーター番号","")</f>
        <v/>
      </c>
      <c r="K18" s="129"/>
      <c r="L18" s="129"/>
      <c r="M18" s="129"/>
      <c r="N18" s="129"/>
      <c r="O18" s="129"/>
      <c r="P18" s="129"/>
      <c r="Q18" s="129"/>
      <c r="R18" s="129"/>
      <c r="S18" s="129"/>
      <c r="T18" s="123"/>
      <c r="U18" s="123"/>
      <c r="V18" s="123"/>
      <c r="W18" s="124"/>
      <c r="X18" s="124"/>
      <c r="Y18" s="123"/>
      <c r="Z18" s="123"/>
      <c r="AA18" s="123"/>
      <c r="AB18" s="123"/>
      <c r="AC18" s="123"/>
      <c r="AG18" s="128" t="str">
        <f>IF($J$16="口径変更φ","既設口径","")</f>
        <v/>
      </c>
      <c r="AH18" s="129"/>
      <c r="AI18" s="129"/>
      <c r="AJ18" s="129"/>
      <c r="AK18" s="129"/>
      <c r="AL18" s="129"/>
      <c r="AM18" s="129"/>
      <c r="AN18" s="124"/>
      <c r="AO18" s="124"/>
      <c r="AP18" s="124"/>
      <c r="AQ18" s="124"/>
      <c r="AR18" s="124"/>
      <c r="AS18" s="124"/>
      <c r="AT18" s="124"/>
      <c r="AU18" s="124"/>
      <c r="AV18" s="126" t="str">
        <f>IF($J$16="口径変更φ","mm","")</f>
        <v/>
      </c>
      <c r="AW18" s="126"/>
      <c r="AX18" s="126"/>
    </row>
    <row r="19" spans="3:53" x14ac:dyDescent="0.15">
      <c r="J19" s="128" t="str">
        <f>IF($J$16="口径変更φ","既設取付年月日","")</f>
        <v/>
      </c>
      <c r="K19" s="129"/>
      <c r="L19" s="129"/>
      <c r="M19" s="129"/>
      <c r="N19" s="129"/>
      <c r="O19" s="129"/>
      <c r="P19" s="129"/>
      <c r="Q19" s="129"/>
      <c r="R19" s="129"/>
      <c r="S19" s="129"/>
      <c r="T19" s="130"/>
      <c r="U19" s="131"/>
      <c r="V19" s="131"/>
      <c r="W19" s="131"/>
      <c r="X19" s="131"/>
      <c r="Y19" s="131"/>
      <c r="Z19" s="131"/>
      <c r="AA19" s="131"/>
      <c r="AB19" s="131"/>
      <c r="AC19" s="131"/>
      <c r="AG19" s="132" t="str">
        <f>IF($J$16="口径変更φ","既設検満年月日","")</f>
        <v/>
      </c>
      <c r="AH19" s="133"/>
      <c r="AI19" s="133"/>
      <c r="AJ19" s="133"/>
      <c r="AK19" s="133"/>
      <c r="AL19" s="133"/>
      <c r="AM19" s="133"/>
      <c r="AN19" s="125"/>
      <c r="AO19" s="125"/>
      <c r="AP19" s="125"/>
      <c r="AQ19" s="127" t="str">
        <f>IF($J$16="口径変更φ","年","")</f>
        <v/>
      </c>
      <c r="AR19" s="127"/>
      <c r="AS19" s="127"/>
      <c r="AT19" s="124"/>
      <c r="AU19" s="124"/>
      <c r="AV19" s="127" t="str">
        <f>IF($J$16="口径変更φ","月","")</f>
        <v/>
      </c>
      <c r="AW19" s="127"/>
      <c r="AX19" s="127"/>
    </row>
    <row r="21" spans="3:53" x14ac:dyDescent="0.15">
      <c r="C21" s="112" t="s">
        <v>422</v>
      </c>
      <c r="J21" s="169"/>
      <c r="K21" s="172"/>
      <c r="L21" s="172"/>
      <c r="M21" s="172"/>
      <c r="N21" s="172"/>
      <c r="O21" s="172"/>
      <c r="P21" s="172"/>
      <c r="Q21" s="172"/>
      <c r="R21" s="172"/>
      <c r="S21" s="173"/>
      <c r="T21" s="118" t="s">
        <v>500</v>
      </c>
    </row>
    <row r="22" spans="3:53" x14ac:dyDescent="0.15">
      <c r="J22" s="169"/>
      <c r="K22" s="172"/>
      <c r="L22" s="172"/>
      <c r="M22" s="172"/>
      <c r="N22" s="172"/>
      <c r="O22" s="172"/>
      <c r="P22" s="172"/>
      <c r="Q22" s="172"/>
      <c r="R22" s="172"/>
      <c r="S22" s="173"/>
      <c r="T22" s="118" t="s">
        <v>500</v>
      </c>
    </row>
    <row r="23" spans="3:53" x14ac:dyDescent="0.15">
      <c r="J23" s="179"/>
      <c r="K23" s="180"/>
      <c r="L23" s="180"/>
      <c r="M23" s="180"/>
      <c r="N23" s="180"/>
      <c r="O23" s="180"/>
      <c r="P23" s="181"/>
      <c r="Q23" s="178" t="s">
        <v>423</v>
      </c>
      <c r="R23" s="156"/>
      <c r="S23" s="156"/>
      <c r="T23" s="179"/>
      <c r="U23" s="180"/>
      <c r="V23" s="180"/>
      <c r="W23" s="180"/>
      <c r="X23" s="181"/>
      <c r="Y23" s="118" t="s">
        <v>501</v>
      </c>
    </row>
    <row r="25" spans="3:53" x14ac:dyDescent="0.15">
      <c r="C25" s="112" t="s">
        <v>532</v>
      </c>
      <c r="J25" s="167" t="s">
        <v>426</v>
      </c>
      <c r="K25" s="168"/>
      <c r="L25" s="168"/>
      <c r="M25" s="168"/>
      <c r="N25" s="168"/>
      <c r="O25" s="168"/>
      <c r="P25" s="168"/>
      <c r="Q25" s="168"/>
      <c r="R25" s="168"/>
      <c r="S25" s="168"/>
      <c r="T25" s="182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4"/>
      <c r="AR25" s="118"/>
    </row>
    <row r="26" spans="3:53" ht="18.75" customHeight="1" x14ac:dyDescent="0.15">
      <c r="J26" s="167" t="s">
        <v>424</v>
      </c>
      <c r="K26" s="213"/>
      <c r="L26" s="213"/>
      <c r="M26" s="213"/>
      <c r="N26" s="213"/>
      <c r="O26" s="213"/>
      <c r="P26" s="213"/>
      <c r="Q26" s="213"/>
      <c r="R26" s="213"/>
      <c r="S26" s="213"/>
      <c r="T26" s="182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4"/>
      <c r="AR26" s="118"/>
    </row>
    <row r="27" spans="3:53" ht="18.75" customHeight="1" x14ac:dyDescent="0.15">
      <c r="J27" s="214" t="s">
        <v>427</v>
      </c>
      <c r="K27" s="215"/>
      <c r="L27" s="215"/>
      <c r="M27" s="215"/>
      <c r="N27" s="215"/>
      <c r="O27" s="215"/>
      <c r="P27" s="215"/>
      <c r="Q27" s="215"/>
      <c r="R27" s="215"/>
      <c r="S27" s="215"/>
      <c r="T27" s="205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7"/>
      <c r="AR27" s="118"/>
    </row>
    <row r="28" spans="3:53" x14ac:dyDescent="0.15">
      <c r="J28" s="193" t="s">
        <v>502</v>
      </c>
      <c r="K28" s="212"/>
      <c r="L28" s="212"/>
      <c r="M28" s="212"/>
      <c r="N28" s="212"/>
      <c r="O28" s="212"/>
      <c r="P28" s="212"/>
      <c r="Q28" s="212"/>
      <c r="R28" s="212"/>
      <c r="S28" s="212"/>
      <c r="T28" s="208"/>
      <c r="U28" s="209"/>
      <c r="V28" s="209"/>
      <c r="W28" s="209"/>
      <c r="X28" s="209"/>
      <c r="Y28" s="209"/>
      <c r="Z28" s="212" t="s">
        <v>503</v>
      </c>
      <c r="AA28" s="212"/>
      <c r="AB28" s="212"/>
      <c r="AC28" s="210"/>
      <c r="AD28" s="210"/>
      <c r="AE28" s="210"/>
      <c r="AF28" s="210"/>
      <c r="AG28" s="210"/>
      <c r="AH28" s="210"/>
      <c r="AI28" s="212" t="s">
        <v>503</v>
      </c>
      <c r="AJ28" s="212"/>
      <c r="AK28" s="212"/>
      <c r="AL28" s="210"/>
      <c r="AM28" s="210"/>
      <c r="AN28" s="210"/>
      <c r="AO28" s="210"/>
      <c r="AP28" s="210"/>
      <c r="AQ28" s="211"/>
      <c r="AR28" s="118"/>
    </row>
    <row r="31" spans="3:53" x14ac:dyDescent="0.15">
      <c r="C31" s="113" t="s">
        <v>504</v>
      </c>
    </row>
    <row r="32" spans="3:53" ht="18.75" customHeight="1" x14ac:dyDescent="0.15">
      <c r="C32" s="112" t="s">
        <v>505</v>
      </c>
      <c r="J32" s="109"/>
      <c r="K32" s="109"/>
      <c r="L32" s="109"/>
      <c r="M32" s="109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</row>
    <row r="33" spans="3:53" ht="21.95" customHeight="1" x14ac:dyDescent="0.15">
      <c r="C33" s="216"/>
      <c r="D33" s="217"/>
      <c r="E33" s="217"/>
      <c r="F33" s="217"/>
      <c r="G33" s="157" t="s">
        <v>506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14"/>
    </row>
    <row r="34" spans="3:53" ht="21.95" customHeight="1" x14ac:dyDescent="0.15">
      <c r="C34" s="217"/>
      <c r="D34" s="217"/>
      <c r="E34" s="217"/>
      <c r="F34" s="217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14"/>
    </row>
    <row r="35" spans="3:53" ht="21.95" customHeight="1" x14ac:dyDescent="0.15">
      <c r="C35" s="216"/>
      <c r="D35" s="217"/>
      <c r="E35" s="217"/>
      <c r="F35" s="217"/>
      <c r="G35" s="157" t="s">
        <v>507</v>
      </c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14"/>
    </row>
    <row r="36" spans="3:53" ht="21.95" customHeight="1" x14ac:dyDescent="0.15">
      <c r="C36" s="217"/>
      <c r="D36" s="217"/>
      <c r="E36" s="217"/>
      <c r="F36" s="21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15"/>
    </row>
    <row r="37" spans="3:53" ht="21.95" customHeight="1" x14ac:dyDescent="0.15">
      <c r="C37" s="216"/>
      <c r="D37" s="217"/>
      <c r="E37" s="217"/>
      <c r="F37" s="217"/>
      <c r="G37" s="157" t="s">
        <v>508</v>
      </c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15"/>
    </row>
    <row r="38" spans="3:53" ht="21.95" customHeight="1" x14ac:dyDescent="0.15">
      <c r="C38" s="217"/>
      <c r="D38" s="217"/>
      <c r="E38" s="217"/>
      <c r="F38" s="217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15"/>
    </row>
    <row r="39" spans="3:53" ht="21.95" customHeight="1" x14ac:dyDescent="0.15">
      <c r="C39" s="216"/>
      <c r="D39" s="217"/>
      <c r="E39" s="217"/>
      <c r="F39" s="217"/>
      <c r="G39" s="157" t="s">
        <v>509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15"/>
    </row>
    <row r="40" spans="3:53" ht="21.95" customHeight="1" x14ac:dyDescent="0.15">
      <c r="C40" s="217"/>
      <c r="D40" s="217"/>
      <c r="E40" s="217"/>
      <c r="F40" s="21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</row>
    <row r="44" spans="3:53" x14ac:dyDescent="0.15">
      <c r="C44" s="155" t="s">
        <v>521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</row>
    <row r="45" spans="3:53" x14ac:dyDescent="0.15"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</row>
    <row r="47" spans="3:53" x14ac:dyDescent="0.15">
      <c r="C47" s="148" t="s">
        <v>425</v>
      </c>
      <c r="D47" s="149"/>
      <c r="E47" s="149"/>
      <c r="F47" s="149"/>
      <c r="G47" s="149"/>
      <c r="H47" s="150"/>
      <c r="I47" s="233" t="s">
        <v>511</v>
      </c>
      <c r="J47" s="234"/>
      <c r="K47" s="234"/>
      <c r="L47" s="234"/>
      <c r="M47" s="234"/>
      <c r="N47" s="234"/>
      <c r="O47" s="235"/>
      <c r="P47" s="183"/>
      <c r="Q47" s="203"/>
      <c r="R47" s="203"/>
      <c r="S47" s="203"/>
      <c r="T47" s="203"/>
      <c r="U47" s="203"/>
      <c r="V47" s="203"/>
      <c r="W47" s="231" t="s">
        <v>512</v>
      </c>
      <c r="X47" s="168"/>
      <c r="Y47" s="168"/>
      <c r="Z47" s="183"/>
      <c r="AA47" s="203"/>
      <c r="AB47" s="203"/>
      <c r="AC47" s="203"/>
      <c r="AD47" s="203"/>
      <c r="AE47" s="203"/>
      <c r="AF47" s="203"/>
      <c r="AG47" s="231" t="s">
        <v>513</v>
      </c>
      <c r="AH47" s="168"/>
      <c r="AI47" s="168"/>
      <c r="AJ47" s="183"/>
      <c r="AK47" s="203"/>
      <c r="AL47" s="203"/>
      <c r="AM47" s="203"/>
      <c r="AN47" s="203"/>
      <c r="AO47" s="203"/>
      <c r="AP47" s="203"/>
      <c r="AQ47" s="231" t="s">
        <v>514</v>
      </c>
      <c r="AR47" s="168"/>
      <c r="AS47" s="232"/>
      <c r="AT47" s="120"/>
      <c r="AU47" s="116"/>
      <c r="AV47" s="116"/>
      <c r="AW47" s="116"/>
      <c r="AX47" s="116"/>
    </row>
    <row r="48" spans="3:53" x14ac:dyDescent="0.15">
      <c r="C48" s="151"/>
      <c r="D48" s="149"/>
      <c r="E48" s="149"/>
      <c r="F48" s="149"/>
      <c r="G48" s="149"/>
      <c r="H48" s="150"/>
      <c r="I48" s="218" t="s">
        <v>426</v>
      </c>
      <c r="J48" s="219"/>
      <c r="K48" s="219"/>
      <c r="L48" s="219"/>
      <c r="M48" s="219"/>
      <c r="N48" s="219"/>
      <c r="O48" s="220"/>
      <c r="P48" s="239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1"/>
      <c r="AT48" s="120"/>
      <c r="AU48" s="116"/>
      <c r="AV48" s="116"/>
      <c r="AW48" s="116"/>
      <c r="AX48" s="116"/>
    </row>
    <row r="49" spans="3:50" x14ac:dyDescent="0.15">
      <c r="C49" s="152"/>
      <c r="D49" s="153"/>
      <c r="E49" s="153"/>
      <c r="F49" s="153"/>
      <c r="G49" s="153"/>
      <c r="H49" s="154"/>
      <c r="I49" s="236" t="s">
        <v>427</v>
      </c>
      <c r="J49" s="237"/>
      <c r="K49" s="237"/>
      <c r="L49" s="237"/>
      <c r="M49" s="237"/>
      <c r="N49" s="237"/>
      <c r="O49" s="238"/>
      <c r="P49" s="188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3"/>
      <c r="AT49" s="120"/>
      <c r="AU49" s="116"/>
      <c r="AV49" s="116"/>
      <c r="AW49" s="116"/>
      <c r="AX49" s="116"/>
    </row>
    <row r="50" spans="3:50" x14ac:dyDescent="0.15">
      <c r="C50" s="148" t="s">
        <v>510</v>
      </c>
      <c r="D50" s="149"/>
      <c r="E50" s="149"/>
      <c r="F50" s="149"/>
      <c r="G50" s="149"/>
      <c r="H50" s="150"/>
      <c r="I50" s="233" t="s">
        <v>511</v>
      </c>
      <c r="J50" s="234"/>
      <c r="K50" s="234"/>
      <c r="L50" s="234"/>
      <c r="M50" s="234"/>
      <c r="N50" s="234"/>
      <c r="O50" s="235"/>
      <c r="P50" s="183"/>
      <c r="Q50" s="203"/>
      <c r="R50" s="203"/>
      <c r="S50" s="203"/>
      <c r="T50" s="203"/>
      <c r="U50" s="203"/>
      <c r="V50" s="203"/>
      <c r="W50" s="231" t="s">
        <v>512</v>
      </c>
      <c r="X50" s="168"/>
      <c r="Y50" s="168"/>
      <c r="Z50" s="183"/>
      <c r="AA50" s="203"/>
      <c r="AB50" s="203"/>
      <c r="AC50" s="203"/>
      <c r="AD50" s="203"/>
      <c r="AE50" s="203"/>
      <c r="AF50" s="203"/>
      <c r="AG50" s="231" t="s">
        <v>513</v>
      </c>
      <c r="AH50" s="168"/>
      <c r="AI50" s="168"/>
      <c r="AJ50" s="183"/>
      <c r="AK50" s="203"/>
      <c r="AL50" s="203"/>
      <c r="AM50" s="203"/>
      <c r="AN50" s="203"/>
      <c r="AO50" s="203"/>
      <c r="AP50" s="203"/>
      <c r="AQ50" s="231" t="s">
        <v>514</v>
      </c>
      <c r="AR50" s="168"/>
      <c r="AS50" s="232"/>
      <c r="AT50" s="120"/>
      <c r="AU50" s="116"/>
      <c r="AV50" s="116"/>
      <c r="AW50" s="116"/>
      <c r="AX50" s="116"/>
    </row>
    <row r="51" spans="3:50" x14ac:dyDescent="0.15">
      <c r="C51" s="151"/>
      <c r="D51" s="149"/>
      <c r="E51" s="149"/>
      <c r="F51" s="149"/>
      <c r="G51" s="149"/>
      <c r="H51" s="150"/>
      <c r="I51" s="218" t="s">
        <v>426</v>
      </c>
      <c r="J51" s="219"/>
      <c r="K51" s="219"/>
      <c r="L51" s="219"/>
      <c r="M51" s="219"/>
      <c r="N51" s="219"/>
      <c r="O51" s="220"/>
      <c r="P51" s="239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1"/>
      <c r="AT51" s="120"/>
      <c r="AU51" s="116"/>
      <c r="AV51" s="116"/>
      <c r="AW51" s="116"/>
      <c r="AX51" s="116"/>
    </row>
    <row r="52" spans="3:50" x14ac:dyDescent="0.15">
      <c r="C52" s="151"/>
      <c r="D52" s="149"/>
      <c r="E52" s="149"/>
      <c r="F52" s="149"/>
      <c r="G52" s="149"/>
      <c r="H52" s="150"/>
      <c r="I52" s="221" t="s">
        <v>427</v>
      </c>
      <c r="J52" s="222"/>
      <c r="K52" s="222"/>
      <c r="L52" s="222"/>
      <c r="M52" s="222"/>
      <c r="N52" s="222"/>
      <c r="O52" s="223"/>
      <c r="P52" s="196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30"/>
      <c r="AT52" s="120"/>
      <c r="AU52" s="116"/>
      <c r="AV52" s="116"/>
      <c r="AW52" s="116"/>
      <c r="AX52" s="116"/>
    </row>
    <row r="53" spans="3:50" x14ac:dyDescent="0.15">
      <c r="C53" s="224" t="s">
        <v>492</v>
      </c>
      <c r="D53" s="149"/>
      <c r="E53" s="149"/>
      <c r="F53" s="149"/>
      <c r="G53" s="149"/>
      <c r="H53" s="150"/>
      <c r="I53" s="233" t="s">
        <v>511</v>
      </c>
      <c r="J53" s="234"/>
      <c r="K53" s="234"/>
      <c r="L53" s="234"/>
      <c r="M53" s="234"/>
      <c r="N53" s="234"/>
      <c r="O53" s="235"/>
      <c r="P53" s="183"/>
      <c r="Q53" s="203"/>
      <c r="R53" s="203"/>
      <c r="S53" s="203"/>
      <c r="T53" s="203"/>
      <c r="U53" s="203"/>
      <c r="V53" s="203"/>
      <c r="W53" s="231" t="s">
        <v>512</v>
      </c>
      <c r="X53" s="168"/>
      <c r="Y53" s="168"/>
      <c r="Z53" s="183"/>
      <c r="AA53" s="203"/>
      <c r="AB53" s="203"/>
      <c r="AC53" s="203"/>
      <c r="AD53" s="203"/>
      <c r="AE53" s="203"/>
      <c r="AF53" s="203"/>
      <c r="AG53" s="231" t="s">
        <v>513</v>
      </c>
      <c r="AH53" s="168"/>
      <c r="AI53" s="168"/>
      <c r="AJ53" s="183"/>
      <c r="AK53" s="203"/>
      <c r="AL53" s="203"/>
      <c r="AM53" s="203"/>
      <c r="AN53" s="203"/>
      <c r="AO53" s="203"/>
      <c r="AP53" s="203"/>
      <c r="AQ53" s="231" t="s">
        <v>514</v>
      </c>
      <c r="AR53" s="168"/>
      <c r="AS53" s="232"/>
      <c r="AT53" s="120"/>
      <c r="AU53" s="116"/>
      <c r="AV53" s="116"/>
      <c r="AW53" s="116"/>
      <c r="AX53" s="116"/>
    </row>
    <row r="54" spans="3:50" x14ac:dyDescent="0.15">
      <c r="C54" s="151"/>
      <c r="D54" s="149"/>
      <c r="E54" s="149"/>
      <c r="F54" s="149"/>
      <c r="G54" s="149"/>
      <c r="H54" s="150"/>
      <c r="I54" s="218" t="s">
        <v>426</v>
      </c>
      <c r="J54" s="219"/>
      <c r="K54" s="219"/>
      <c r="L54" s="219"/>
      <c r="M54" s="219"/>
      <c r="N54" s="219"/>
      <c r="O54" s="220"/>
      <c r="P54" s="239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1"/>
      <c r="AT54" s="120"/>
      <c r="AU54" s="116"/>
      <c r="AV54" s="116"/>
      <c r="AW54" s="116"/>
      <c r="AX54" s="116"/>
    </row>
    <row r="55" spans="3:50" x14ac:dyDescent="0.15">
      <c r="C55" s="151"/>
      <c r="D55" s="149"/>
      <c r="E55" s="149"/>
      <c r="F55" s="149"/>
      <c r="G55" s="149"/>
      <c r="H55" s="150"/>
      <c r="I55" s="221" t="s">
        <v>427</v>
      </c>
      <c r="J55" s="222"/>
      <c r="K55" s="222"/>
      <c r="L55" s="222"/>
      <c r="M55" s="222"/>
      <c r="N55" s="222"/>
      <c r="O55" s="223"/>
      <c r="P55" s="196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30"/>
      <c r="AT55" s="120"/>
      <c r="AU55" s="116"/>
      <c r="AV55" s="116"/>
      <c r="AW55" s="116"/>
      <c r="AX55" s="116"/>
    </row>
    <row r="56" spans="3:50" x14ac:dyDescent="0.15">
      <c r="C56" s="225" t="s">
        <v>434</v>
      </c>
      <c r="D56" s="226"/>
      <c r="E56" s="226"/>
      <c r="F56" s="226"/>
      <c r="G56" s="226"/>
      <c r="H56" s="227"/>
      <c r="I56" s="236" t="s">
        <v>511</v>
      </c>
      <c r="J56" s="237"/>
      <c r="K56" s="237"/>
      <c r="L56" s="237"/>
      <c r="M56" s="237"/>
      <c r="N56" s="237"/>
      <c r="O56" s="238"/>
      <c r="P56" s="188"/>
      <c r="Q56" s="242"/>
      <c r="R56" s="242"/>
      <c r="S56" s="242"/>
      <c r="T56" s="242"/>
      <c r="U56" s="242"/>
      <c r="V56" s="242"/>
      <c r="W56" s="128" t="s">
        <v>512</v>
      </c>
      <c r="X56" s="129"/>
      <c r="Y56" s="129"/>
      <c r="Z56" s="188"/>
      <c r="AA56" s="242"/>
      <c r="AB56" s="242"/>
      <c r="AC56" s="242"/>
      <c r="AD56" s="242"/>
      <c r="AE56" s="242"/>
      <c r="AF56" s="242"/>
      <c r="AG56" s="128" t="s">
        <v>513</v>
      </c>
      <c r="AH56" s="129"/>
      <c r="AI56" s="129"/>
      <c r="AJ56" s="188"/>
      <c r="AK56" s="242"/>
      <c r="AL56" s="242"/>
      <c r="AM56" s="242"/>
      <c r="AN56" s="242"/>
      <c r="AO56" s="242"/>
      <c r="AP56" s="242"/>
      <c r="AQ56" s="128" t="s">
        <v>514</v>
      </c>
      <c r="AR56" s="129"/>
      <c r="AS56" s="245"/>
      <c r="AT56" s="120"/>
      <c r="AU56" s="116"/>
      <c r="AV56" s="116"/>
      <c r="AW56" s="116"/>
      <c r="AX56" s="116"/>
    </row>
    <row r="57" spans="3:50" x14ac:dyDescent="0.15">
      <c r="C57" s="152"/>
      <c r="D57" s="153"/>
      <c r="E57" s="153"/>
      <c r="F57" s="153"/>
      <c r="G57" s="153"/>
      <c r="H57" s="154"/>
      <c r="I57" s="218" t="s">
        <v>426</v>
      </c>
      <c r="J57" s="219"/>
      <c r="K57" s="219"/>
      <c r="L57" s="219"/>
      <c r="M57" s="219"/>
      <c r="N57" s="219"/>
      <c r="O57" s="220"/>
      <c r="P57" s="239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1"/>
      <c r="AT57" s="120"/>
      <c r="AU57" s="116"/>
      <c r="AV57" s="116"/>
      <c r="AW57" s="116"/>
      <c r="AX57" s="116"/>
    </row>
    <row r="58" spans="3:50" x14ac:dyDescent="0.15">
      <c r="C58" s="228"/>
      <c r="D58" s="229"/>
      <c r="E58" s="229"/>
      <c r="F58" s="229"/>
      <c r="G58" s="229"/>
      <c r="H58" s="230"/>
      <c r="I58" s="221" t="s">
        <v>427</v>
      </c>
      <c r="J58" s="222"/>
      <c r="K58" s="222"/>
      <c r="L58" s="222"/>
      <c r="M58" s="222"/>
      <c r="N58" s="222"/>
      <c r="O58" s="223"/>
      <c r="P58" s="196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30"/>
      <c r="AT58" s="120"/>
      <c r="AU58" s="116"/>
      <c r="AV58" s="116"/>
      <c r="AW58" s="116"/>
      <c r="AX58" s="116"/>
    </row>
    <row r="60" spans="3:50" x14ac:dyDescent="0.15">
      <c r="C60" s="112" t="s">
        <v>515</v>
      </c>
    </row>
    <row r="61" spans="3:50" x14ac:dyDescent="0.15">
      <c r="C61" s="118" t="s">
        <v>516</v>
      </c>
      <c r="AC61" s="118" t="s">
        <v>517</v>
      </c>
    </row>
    <row r="62" spans="3:50" x14ac:dyDescent="0.15">
      <c r="C62" s="147" t="s">
        <v>518</v>
      </c>
      <c r="D62" s="145"/>
      <c r="E62" s="145"/>
      <c r="F62" s="145"/>
      <c r="G62" s="145"/>
      <c r="H62" s="145"/>
      <c r="I62" s="145"/>
      <c r="J62" s="145"/>
      <c r="K62" s="145"/>
      <c r="L62" s="142" t="s">
        <v>519</v>
      </c>
      <c r="M62" s="145"/>
      <c r="N62" s="145"/>
      <c r="O62" s="145"/>
      <c r="P62" s="145"/>
      <c r="Q62" s="145"/>
      <c r="R62" s="145"/>
      <c r="S62" s="146"/>
      <c r="T62" s="142" t="s">
        <v>520</v>
      </c>
      <c r="U62" s="143"/>
      <c r="V62" s="143"/>
      <c r="W62" s="143"/>
      <c r="X62" s="144"/>
      <c r="AC62" s="147" t="s">
        <v>518</v>
      </c>
      <c r="AD62" s="145"/>
      <c r="AE62" s="145"/>
      <c r="AF62" s="145"/>
      <c r="AG62" s="145"/>
      <c r="AH62" s="145"/>
      <c r="AI62" s="145"/>
      <c r="AJ62" s="145"/>
      <c r="AK62" s="145"/>
      <c r="AL62" s="142" t="s">
        <v>519</v>
      </c>
      <c r="AM62" s="145"/>
      <c r="AN62" s="145"/>
      <c r="AO62" s="145"/>
      <c r="AP62" s="145"/>
      <c r="AQ62" s="145"/>
      <c r="AR62" s="145"/>
      <c r="AS62" s="146"/>
      <c r="AT62" s="142" t="s">
        <v>520</v>
      </c>
      <c r="AU62" s="143"/>
      <c r="AV62" s="143"/>
      <c r="AW62" s="143"/>
      <c r="AX62" s="144"/>
    </row>
    <row r="63" spans="3:50" x14ac:dyDescent="0.15">
      <c r="C63" s="134"/>
      <c r="D63" s="135"/>
      <c r="E63" s="135"/>
      <c r="F63" s="135"/>
      <c r="G63" s="135"/>
      <c r="H63" s="135"/>
      <c r="I63" s="135"/>
      <c r="J63" s="135"/>
      <c r="K63" s="135"/>
      <c r="L63" s="136"/>
      <c r="M63" s="135"/>
      <c r="N63" s="135"/>
      <c r="O63" s="135"/>
      <c r="P63" s="135"/>
      <c r="Q63" s="135"/>
      <c r="R63" s="135"/>
      <c r="S63" s="135"/>
      <c r="T63" s="136"/>
      <c r="U63" s="136"/>
      <c r="V63" s="136"/>
      <c r="W63" s="136"/>
      <c r="X63" s="137"/>
      <c r="AC63" s="134"/>
      <c r="AD63" s="135"/>
      <c r="AE63" s="135"/>
      <c r="AF63" s="135"/>
      <c r="AG63" s="135"/>
      <c r="AH63" s="135"/>
      <c r="AI63" s="135"/>
      <c r="AJ63" s="135"/>
      <c r="AK63" s="135"/>
      <c r="AL63" s="136"/>
      <c r="AM63" s="135"/>
      <c r="AN63" s="135"/>
      <c r="AO63" s="135"/>
      <c r="AP63" s="135"/>
      <c r="AQ63" s="135"/>
      <c r="AR63" s="135"/>
      <c r="AS63" s="135"/>
      <c r="AT63" s="136"/>
      <c r="AU63" s="136"/>
      <c r="AV63" s="136"/>
      <c r="AW63" s="136"/>
      <c r="AX63" s="137"/>
    </row>
    <row r="64" spans="3:50" x14ac:dyDescent="0.15">
      <c r="C64" s="134"/>
      <c r="D64" s="135"/>
      <c r="E64" s="135"/>
      <c r="F64" s="135"/>
      <c r="G64" s="135"/>
      <c r="H64" s="135"/>
      <c r="I64" s="135"/>
      <c r="J64" s="135"/>
      <c r="K64" s="135"/>
      <c r="L64" s="136"/>
      <c r="M64" s="135"/>
      <c r="N64" s="135"/>
      <c r="O64" s="135"/>
      <c r="P64" s="135"/>
      <c r="Q64" s="135"/>
      <c r="R64" s="135"/>
      <c r="S64" s="135"/>
      <c r="T64" s="136"/>
      <c r="U64" s="136"/>
      <c r="V64" s="136"/>
      <c r="W64" s="136"/>
      <c r="X64" s="137"/>
      <c r="AC64" s="134"/>
      <c r="AD64" s="135"/>
      <c r="AE64" s="135"/>
      <c r="AF64" s="135"/>
      <c r="AG64" s="135"/>
      <c r="AH64" s="135"/>
      <c r="AI64" s="135"/>
      <c r="AJ64" s="135"/>
      <c r="AK64" s="135"/>
      <c r="AL64" s="136"/>
      <c r="AM64" s="135"/>
      <c r="AN64" s="135"/>
      <c r="AO64" s="135"/>
      <c r="AP64" s="135"/>
      <c r="AQ64" s="135"/>
      <c r="AR64" s="135"/>
      <c r="AS64" s="135"/>
      <c r="AT64" s="136"/>
      <c r="AU64" s="136"/>
      <c r="AV64" s="136"/>
      <c r="AW64" s="136"/>
      <c r="AX64" s="137"/>
    </row>
    <row r="65" spans="3:50" x14ac:dyDescent="0.15">
      <c r="C65" s="134"/>
      <c r="D65" s="135"/>
      <c r="E65" s="135"/>
      <c r="F65" s="135"/>
      <c r="G65" s="135"/>
      <c r="H65" s="135"/>
      <c r="I65" s="135"/>
      <c r="J65" s="135"/>
      <c r="K65" s="135"/>
      <c r="L65" s="136"/>
      <c r="M65" s="135"/>
      <c r="N65" s="135"/>
      <c r="O65" s="135"/>
      <c r="P65" s="135"/>
      <c r="Q65" s="135"/>
      <c r="R65" s="135"/>
      <c r="S65" s="135"/>
      <c r="T65" s="136"/>
      <c r="U65" s="136"/>
      <c r="V65" s="136"/>
      <c r="W65" s="136"/>
      <c r="X65" s="137"/>
      <c r="AC65" s="134"/>
      <c r="AD65" s="135"/>
      <c r="AE65" s="135"/>
      <c r="AF65" s="135"/>
      <c r="AG65" s="135"/>
      <c r="AH65" s="135"/>
      <c r="AI65" s="135"/>
      <c r="AJ65" s="135"/>
      <c r="AK65" s="135"/>
      <c r="AL65" s="136"/>
      <c r="AM65" s="135"/>
      <c r="AN65" s="135"/>
      <c r="AO65" s="135"/>
      <c r="AP65" s="135"/>
      <c r="AQ65" s="135"/>
      <c r="AR65" s="135"/>
      <c r="AS65" s="135"/>
      <c r="AT65" s="136"/>
      <c r="AU65" s="136"/>
      <c r="AV65" s="136"/>
      <c r="AW65" s="136"/>
      <c r="AX65" s="137"/>
    </row>
    <row r="66" spans="3:50" x14ac:dyDescent="0.15">
      <c r="C66" s="134"/>
      <c r="D66" s="135"/>
      <c r="E66" s="135"/>
      <c r="F66" s="135"/>
      <c r="G66" s="135"/>
      <c r="H66" s="135"/>
      <c r="I66" s="135"/>
      <c r="J66" s="135"/>
      <c r="K66" s="135"/>
      <c r="L66" s="136"/>
      <c r="M66" s="135"/>
      <c r="N66" s="135"/>
      <c r="O66" s="135"/>
      <c r="P66" s="135"/>
      <c r="Q66" s="135"/>
      <c r="R66" s="135"/>
      <c r="S66" s="135"/>
      <c r="T66" s="136"/>
      <c r="U66" s="136"/>
      <c r="V66" s="136"/>
      <c r="W66" s="136"/>
      <c r="X66" s="137"/>
      <c r="AC66" s="134"/>
      <c r="AD66" s="135"/>
      <c r="AE66" s="135"/>
      <c r="AF66" s="135"/>
      <c r="AG66" s="135"/>
      <c r="AH66" s="135"/>
      <c r="AI66" s="135"/>
      <c r="AJ66" s="135"/>
      <c r="AK66" s="135"/>
      <c r="AL66" s="136"/>
      <c r="AM66" s="135"/>
      <c r="AN66" s="135"/>
      <c r="AO66" s="135"/>
      <c r="AP66" s="135"/>
      <c r="AQ66" s="135"/>
      <c r="AR66" s="135"/>
      <c r="AS66" s="135"/>
      <c r="AT66" s="136"/>
      <c r="AU66" s="136"/>
      <c r="AV66" s="136"/>
      <c r="AW66" s="136"/>
      <c r="AX66" s="137"/>
    </row>
    <row r="67" spans="3:50" x14ac:dyDescent="0.15">
      <c r="C67" s="134"/>
      <c r="D67" s="135"/>
      <c r="E67" s="135"/>
      <c r="F67" s="135"/>
      <c r="G67" s="135"/>
      <c r="H67" s="135"/>
      <c r="I67" s="135"/>
      <c r="J67" s="135"/>
      <c r="K67" s="135"/>
      <c r="L67" s="136"/>
      <c r="M67" s="135"/>
      <c r="N67" s="135"/>
      <c r="O67" s="135"/>
      <c r="P67" s="135"/>
      <c r="Q67" s="135"/>
      <c r="R67" s="135"/>
      <c r="S67" s="135"/>
      <c r="T67" s="136"/>
      <c r="U67" s="136"/>
      <c r="V67" s="136"/>
      <c r="W67" s="136"/>
      <c r="X67" s="137"/>
      <c r="AC67" s="134"/>
      <c r="AD67" s="135"/>
      <c r="AE67" s="135"/>
      <c r="AF67" s="135"/>
      <c r="AG67" s="135"/>
      <c r="AH67" s="135"/>
      <c r="AI67" s="135"/>
      <c r="AJ67" s="135"/>
      <c r="AK67" s="135"/>
      <c r="AL67" s="136"/>
      <c r="AM67" s="135"/>
      <c r="AN67" s="135"/>
      <c r="AO67" s="135"/>
      <c r="AP67" s="135"/>
      <c r="AQ67" s="135"/>
      <c r="AR67" s="135"/>
      <c r="AS67" s="135"/>
      <c r="AT67" s="136"/>
      <c r="AU67" s="136"/>
      <c r="AV67" s="136"/>
      <c r="AW67" s="136"/>
      <c r="AX67" s="137"/>
    </row>
    <row r="68" spans="3:50" x14ac:dyDescent="0.15">
      <c r="C68" s="134"/>
      <c r="D68" s="135"/>
      <c r="E68" s="135"/>
      <c r="F68" s="135"/>
      <c r="G68" s="135"/>
      <c r="H68" s="135"/>
      <c r="I68" s="135"/>
      <c r="J68" s="135"/>
      <c r="K68" s="135"/>
      <c r="L68" s="136"/>
      <c r="M68" s="135"/>
      <c r="N68" s="135"/>
      <c r="O68" s="135"/>
      <c r="P68" s="135"/>
      <c r="Q68" s="135"/>
      <c r="R68" s="135"/>
      <c r="S68" s="135"/>
      <c r="T68" s="136"/>
      <c r="U68" s="136"/>
      <c r="V68" s="136"/>
      <c r="W68" s="136"/>
      <c r="X68" s="137"/>
      <c r="AC68" s="134"/>
      <c r="AD68" s="135"/>
      <c r="AE68" s="135"/>
      <c r="AF68" s="135"/>
      <c r="AG68" s="135"/>
      <c r="AH68" s="135"/>
      <c r="AI68" s="135"/>
      <c r="AJ68" s="135"/>
      <c r="AK68" s="135"/>
      <c r="AL68" s="136"/>
      <c r="AM68" s="135"/>
      <c r="AN68" s="135"/>
      <c r="AO68" s="135"/>
      <c r="AP68" s="135"/>
      <c r="AQ68" s="135"/>
      <c r="AR68" s="135"/>
      <c r="AS68" s="135"/>
      <c r="AT68" s="136"/>
      <c r="AU68" s="136"/>
      <c r="AV68" s="136"/>
      <c r="AW68" s="136"/>
      <c r="AX68" s="137"/>
    </row>
    <row r="69" spans="3:50" x14ac:dyDescent="0.15">
      <c r="C69" s="134"/>
      <c r="D69" s="135"/>
      <c r="E69" s="135"/>
      <c r="F69" s="135"/>
      <c r="G69" s="135"/>
      <c r="H69" s="135"/>
      <c r="I69" s="135"/>
      <c r="J69" s="135"/>
      <c r="K69" s="135"/>
      <c r="L69" s="136"/>
      <c r="M69" s="135"/>
      <c r="N69" s="135"/>
      <c r="O69" s="135"/>
      <c r="P69" s="135"/>
      <c r="Q69" s="135"/>
      <c r="R69" s="135"/>
      <c r="S69" s="135"/>
      <c r="T69" s="136"/>
      <c r="U69" s="136"/>
      <c r="V69" s="136"/>
      <c r="W69" s="136"/>
      <c r="X69" s="137"/>
      <c r="AC69" s="134"/>
      <c r="AD69" s="135"/>
      <c r="AE69" s="135"/>
      <c r="AF69" s="135"/>
      <c r="AG69" s="135"/>
      <c r="AH69" s="135"/>
      <c r="AI69" s="135"/>
      <c r="AJ69" s="135"/>
      <c r="AK69" s="135"/>
      <c r="AL69" s="136"/>
      <c r="AM69" s="135"/>
      <c r="AN69" s="135"/>
      <c r="AO69" s="135"/>
      <c r="AP69" s="135"/>
      <c r="AQ69" s="135"/>
      <c r="AR69" s="135"/>
      <c r="AS69" s="135"/>
      <c r="AT69" s="136"/>
      <c r="AU69" s="136"/>
      <c r="AV69" s="136"/>
      <c r="AW69" s="136"/>
      <c r="AX69" s="137"/>
    </row>
    <row r="70" spans="3:50" x14ac:dyDescent="0.15">
      <c r="C70" s="134"/>
      <c r="D70" s="135"/>
      <c r="E70" s="135"/>
      <c r="F70" s="135"/>
      <c r="G70" s="135"/>
      <c r="H70" s="135"/>
      <c r="I70" s="135"/>
      <c r="J70" s="135"/>
      <c r="K70" s="135"/>
      <c r="L70" s="136"/>
      <c r="M70" s="135"/>
      <c r="N70" s="135"/>
      <c r="O70" s="135"/>
      <c r="P70" s="135"/>
      <c r="Q70" s="135"/>
      <c r="R70" s="135"/>
      <c r="S70" s="135"/>
      <c r="T70" s="136"/>
      <c r="U70" s="136"/>
      <c r="V70" s="136"/>
      <c r="W70" s="136"/>
      <c r="X70" s="137"/>
      <c r="AC70" s="134"/>
      <c r="AD70" s="135"/>
      <c r="AE70" s="135"/>
      <c r="AF70" s="135"/>
      <c r="AG70" s="135"/>
      <c r="AH70" s="135"/>
      <c r="AI70" s="135"/>
      <c r="AJ70" s="135"/>
      <c r="AK70" s="135"/>
      <c r="AL70" s="136"/>
      <c r="AM70" s="135"/>
      <c r="AN70" s="135"/>
      <c r="AO70" s="135"/>
      <c r="AP70" s="135"/>
      <c r="AQ70" s="135"/>
      <c r="AR70" s="135"/>
      <c r="AS70" s="135"/>
      <c r="AT70" s="136"/>
      <c r="AU70" s="136"/>
      <c r="AV70" s="136"/>
      <c r="AW70" s="136"/>
      <c r="AX70" s="137"/>
    </row>
    <row r="71" spans="3:50" x14ac:dyDescent="0.15">
      <c r="C71" s="134"/>
      <c r="D71" s="135"/>
      <c r="E71" s="135"/>
      <c r="F71" s="135"/>
      <c r="G71" s="135"/>
      <c r="H71" s="135"/>
      <c r="I71" s="135"/>
      <c r="J71" s="135"/>
      <c r="K71" s="135"/>
      <c r="L71" s="136"/>
      <c r="M71" s="135"/>
      <c r="N71" s="135"/>
      <c r="O71" s="135"/>
      <c r="P71" s="135"/>
      <c r="Q71" s="135"/>
      <c r="R71" s="135"/>
      <c r="S71" s="135"/>
      <c r="T71" s="136"/>
      <c r="U71" s="136"/>
      <c r="V71" s="136"/>
      <c r="W71" s="136"/>
      <c r="X71" s="137"/>
      <c r="AC71" s="134"/>
      <c r="AD71" s="135"/>
      <c r="AE71" s="135"/>
      <c r="AF71" s="135"/>
      <c r="AG71" s="135"/>
      <c r="AH71" s="135"/>
      <c r="AI71" s="135"/>
      <c r="AJ71" s="135"/>
      <c r="AK71" s="135"/>
      <c r="AL71" s="136"/>
      <c r="AM71" s="135"/>
      <c r="AN71" s="135"/>
      <c r="AO71" s="135"/>
      <c r="AP71" s="135"/>
      <c r="AQ71" s="135"/>
      <c r="AR71" s="135"/>
      <c r="AS71" s="135"/>
      <c r="AT71" s="136"/>
      <c r="AU71" s="136"/>
      <c r="AV71" s="136"/>
      <c r="AW71" s="136"/>
      <c r="AX71" s="137"/>
    </row>
    <row r="72" spans="3:50" x14ac:dyDescent="0.15">
      <c r="C72" s="134"/>
      <c r="D72" s="135"/>
      <c r="E72" s="135"/>
      <c r="F72" s="135"/>
      <c r="G72" s="135"/>
      <c r="H72" s="135"/>
      <c r="I72" s="135"/>
      <c r="J72" s="135"/>
      <c r="K72" s="135"/>
      <c r="L72" s="136"/>
      <c r="M72" s="135"/>
      <c r="N72" s="135"/>
      <c r="O72" s="135"/>
      <c r="P72" s="135"/>
      <c r="Q72" s="135"/>
      <c r="R72" s="135"/>
      <c r="S72" s="135"/>
      <c r="T72" s="136"/>
      <c r="U72" s="136"/>
      <c r="V72" s="136"/>
      <c r="W72" s="136"/>
      <c r="X72" s="137"/>
      <c r="AC72" s="134"/>
      <c r="AD72" s="135"/>
      <c r="AE72" s="135"/>
      <c r="AF72" s="135"/>
      <c r="AG72" s="135"/>
      <c r="AH72" s="135"/>
      <c r="AI72" s="135"/>
      <c r="AJ72" s="135"/>
      <c r="AK72" s="135"/>
      <c r="AL72" s="136"/>
      <c r="AM72" s="135"/>
      <c r="AN72" s="135"/>
      <c r="AO72" s="135"/>
      <c r="AP72" s="135"/>
      <c r="AQ72" s="135"/>
      <c r="AR72" s="135"/>
      <c r="AS72" s="135"/>
      <c r="AT72" s="136"/>
      <c r="AU72" s="136"/>
      <c r="AV72" s="136"/>
      <c r="AW72" s="136"/>
      <c r="AX72" s="137"/>
    </row>
    <row r="73" spans="3:50" x14ac:dyDescent="0.15">
      <c r="C73" s="134"/>
      <c r="D73" s="135"/>
      <c r="E73" s="135"/>
      <c r="F73" s="135"/>
      <c r="G73" s="135"/>
      <c r="H73" s="135"/>
      <c r="I73" s="135"/>
      <c r="J73" s="135"/>
      <c r="K73" s="135"/>
      <c r="L73" s="136"/>
      <c r="M73" s="135"/>
      <c r="N73" s="135"/>
      <c r="O73" s="135"/>
      <c r="P73" s="135"/>
      <c r="Q73" s="135"/>
      <c r="R73" s="135"/>
      <c r="S73" s="135"/>
      <c r="T73" s="136"/>
      <c r="U73" s="136"/>
      <c r="V73" s="136"/>
      <c r="W73" s="136"/>
      <c r="X73" s="137"/>
      <c r="AC73" s="134"/>
      <c r="AD73" s="135"/>
      <c r="AE73" s="135"/>
      <c r="AF73" s="135"/>
      <c r="AG73" s="135"/>
      <c r="AH73" s="135"/>
      <c r="AI73" s="135"/>
      <c r="AJ73" s="135"/>
      <c r="AK73" s="135"/>
      <c r="AL73" s="136"/>
      <c r="AM73" s="135"/>
      <c r="AN73" s="135"/>
      <c r="AO73" s="135"/>
      <c r="AP73" s="135"/>
      <c r="AQ73" s="135"/>
      <c r="AR73" s="135"/>
      <c r="AS73" s="135"/>
      <c r="AT73" s="136"/>
      <c r="AU73" s="136"/>
      <c r="AV73" s="136"/>
      <c r="AW73" s="136"/>
      <c r="AX73" s="137"/>
    </row>
    <row r="74" spans="3:50" x14ac:dyDescent="0.15">
      <c r="C74" s="134"/>
      <c r="D74" s="135"/>
      <c r="E74" s="135"/>
      <c r="F74" s="135"/>
      <c r="G74" s="135"/>
      <c r="H74" s="135"/>
      <c r="I74" s="135"/>
      <c r="J74" s="135"/>
      <c r="K74" s="135"/>
      <c r="L74" s="136"/>
      <c r="M74" s="135"/>
      <c r="N74" s="135"/>
      <c r="O74" s="135"/>
      <c r="P74" s="135"/>
      <c r="Q74" s="135"/>
      <c r="R74" s="135"/>
      <c r="S74" s="135"/>
      <c r="T74" s="136"/>
      <c r="U74" s="136"/>
      <c r="V74" s="136"/>
      <c r="W74" s="136"/>
      <c r="X74" s="137"/>
      <c r="AC74" s="134"/>
      <c r="AD74" s="135"/>
      <c r="AE74" s="135"/>
      <c r="AF74" s="135"/>
      <c r="AG74" s="135"/>
      <c r="AH74" s="135"/>
      <c r="AI74" s="135"/>
      <c r="AJ74" s="135"/>
      <c r="AK74" s="135"/>
      <c r="AL74" s="136"/>
      <c r="AM74" s="135"/>
      <c r="AN74" s="135"/>
      <c r="AO74" s="135"/>
      <c r="AP74" s="135"/>
      <c r="AQ74" s="135"/>
      <c r="AR74" s="135"/>
      <c r="AS74" s="135"/>
      <c r="AT74" s="136"/>
      <c r="AU74" s="136"/>
      <c r="AV74" s="136"/>
      <c r="AW74" s="136"/>
      <c r="AX74" s="137"/>
    </row>
    <row r="75" spans="3:50" x14ac:dyDescent="0.15">
      <c r="C75" s="134"/>
      <c r="D75" s="135"/>
      <c r="E75" s="135"/>
      <c r="F75" s="135"/>
      <c r="G75" s="135"/>
      <c r="H75" s="135"/>
      <c r="I75" s="135"/>
      <c r="J75" s="135"/>
      <c r="K75" s="135"/>
      <c r="L75" s="136"/>
      <c r="M75" s="135"/>
      <c r="N75" s="135"/>
      <c r="O75" s="135"/>
      <c r="P75" s="135"/>
      <c r="Q75" s="135"/>
      <c r="R75" s="135"/>
      <c r="S75" s="135"/>
      <c r="T75" s="136"/>
      <c r="U75" s="136"/>
      <c r="V75" s="136"/>
      <c r="W75" s="136"/>
      <c r="X75" s="137"/>
      <c r="AC75" s="134"/>
      <c r="AD75" s="135"/>
      <c r="AE75" s="135"/>
      <c r="AF75" s="135"/>
      <c r="AG75" s="135"/>
      <c r="AH75" s="135"/>
      <c r="AI75" s="135"/>
      <c r="AJ75" s="135"/>
      <c r="AK75" s="135"/>
      <c r="AL75" s="136"/>
      <c r="AM75" s="135"/>
      <c r="AN75" s="135"/>
      <c r="AO75" s="135"/>
      <c r="AP75" s="135"/>
      <c r="AQ75" s="135"/>
      <c r="AR75" s="135"/>
      <c r="AS75" s="135"/>
      <c r="AT75" s="136"/>
      <c r="AU75" s="136"/>
      <c r="AV75" s="136"/>
      <c r="AW75" s="136"/>
      <c r="AX75" s="137"/>
    </row>
    <row r="76" spans="3:50" x14ac:dyDescent="0.15">
      <c r="C76" s="134"/>
      <c r="D76" s="135"/>
      <c r="E76" s="135"/>
      <c r="F76" s="135"/>
      <c r="G76" s="135"/>
      <c r="H76" s="135"/>
      <c r="I76" s="135"/>
      <c r="J76" s="135"/>
      <c r="K76" s="135"/>
      <c r="L76" s="136"/>
      <c r="M76" s="135"/>
      <c r="N76" s="135"/>
      <c r="O76" s="135"/>
      <c r="P76" s="135"/>
      <c r="Q76" s="135"/>
      <c r="R76" s="135"/>
      <c r="S76" s="135"/>
      <c r="T76" s="136"/>
      <c r="U76" s="136"/>
      <c r="V76" s="136"/>
      <c r="W76" s="136"/>
      <c r="X76" s="137"/>
      <c r="AC76" s="134"/>
      <c r="AD76" s="135"/>
      <c r="AE76" s="135"/>
      <c r="AF76" s="135"/>
      <c r="AG76" s="135"/>
      <c r="AH76" s="135"/>
      <c r="AI76" s="135"/>
      <c r="AJ76" s="135"/>
      <c r="AK76" s="135"/>
      <c r="AL76" s="136"/>
      <c r="AM76" s="135"/>
      <c r="AN76" s="135"/>
      <c r="AO76" s="135"/>
      <c r="AP76" s="135"/>
      <c r="AQ76" s="135"/>
      <c r="AR76" s="135"/>
      <c r="AS76" s="135"/>
      <c r="AT76" s="136"/>
      <c r="AU76" s="136"/>
      <c r="AV76" s="136"/>
      <c r="AW76" s="136"/>
      <c r="AX76" s="137"/>
    </row>
    <row r="77" spans="3:50" x14ac:dyDescent="0.15">
      <c r="C77" s="134"/>
      <c r="D77" s="135"/>
      <c r="E77" s="135"/>
      <c r="F77" s="135"/>
      <c r="G77" s="135"/>
      <c r="H77" s="135"/>
      <c r="I77" s="135"/>
      <c r="J77" s="135"/>
      <c r="K77" s="135"/>
      <c r="L77" s="136"/>
      <c r="M77" s="135"/>
      <c r="N77" s="135"/>
      <c r="O77" s="135"/>
      <c r="P77" s="135"/>
      <c r="Q77" s="135"/>
      <c r="R77" s="135"/>
      <c r="S77" s="135"/>
      <c r="T77" s="136"/>
      <c r="U77" s="136"/>
      <c r="V77" s="136"/>
      <c r="W77" s="136"/>
      <c r="X77" s="137"/>
      <c r="AC77" s="134"/>
      <c r="AD77" s="135"/>
      <c r="AE77" s="135"/>
      <c r="AF77" s="135"/>
      <c r="AG77" s="135"/>
      <c r="AH77" s="135"/>
      <c r="AI77" s="135"/>
      <c r="AJ77" s="135"/>
      <c r="AK77" s="135"/>
      <c r="AL77" s="136"/>
      <c r="AM77" s="135"/>
      <c r="AN77" s="135"/>
      <c r="AO77" s="135"/>
      <c r="AP77" s="135"/>
      <c r="AQ77" s="135"/>
      <c r="AR77" s="135"/>
      <c r="AS77" s="135"/>
      <c r="AT77" s="136"/>
      <c r="AU77" s="136"/>
      <c r="AV77" s="136"/>
      <c r="AW77" s="136"/>
      <c r="AX77" s="137"/>
    </row>
    <row r="78" spans="3:50" x14ac:dyDescent="0.15">
      <c r="C78" s="134"/>
      <c r="D78" s="135"/>
      <c r="E78" s="135"/>
      <c r="F78" s="135"/>
      <c r="G78" s="135"/>
      <c r="H78" s="135"/>
      <c r="I78" s="135"/>
      <c r="J78" s="135"/>
      <c r="K78" s="135"/>
      <c r="L78" s="136"/>
      <c r="M78" s="135"/>
      <c r="N78" s="135"/>
      <c r="O78" s="135"/>
      <c r="P78" s="135"/>
      <c r="Q78" s="135"/>
      <c r="R78" s="135"/>
      <c r="S78" s="135"/>
      <c r="T78" s="136"/>
      <c r="U78" s="136"/>
      <c r="V78" s="136"/>
      <c r="W78" s="136"/>
      <c r="X78" s="137"/>
      <c r="AC78" s="134"/>
      <c r="AD78" s="135"/>
      <c r="AE78" s="135"/>
      <c r="AF78" s="135"/>
      <c r="AG78" s="135"/>
      <c r="AH78" s="135"/>
      <c r="AI78" s="135"/>
      <c r="AJ78" s="135"/>
      <c r="AK78" s="135"/>
      <c r="AL78" s="136"/>
      <c r="AM78" s="135"/>
      <c r="AN78" s="135"/>
      <c r="AO78" s="135"/>
      <c r="AP78" s="135"/>
      <c r="AQ78" s="135"/>
      <c r="AR78" s="135"/>
      <c r="AS78" s="135"/>
      <c r="AT78" s="136"/>
      <c r="AU78" s="136"/>
      <c r="AV78" s="136"/>
      <c r="AW78" s="136"/>
      <c r="AX78" s="137"/>
    </row>
    <row r="79" spans="3:50" x14ac:dyDescent="0.15">
      <c r="C79" s="134"/>
      <c r="D79" s="135"/>
      <c r="E79" s="135"/>
      <c r="F79" s="135"/>
      <c r="G79" s="135"/>
      <c r="H79" s="135"/>
      <c r="I79" s="135"/>
      <c r="J79" s="135"/>
      <c r="K79" s="135"/>
      <c r="L79" s="136"/>
      <c r="M79" s="135"/>
      <c r="N79" s="135"/>
      <c r="O79" s="135"/>
      <c r="P79" s="135"/>
      <c r="Q79" s="135"/>
      <c r="R79" s="135"/>
      <c r="S79" s="135"/>
      <c r="T79" s="136"/>
      <c r="U79" s="136"/>
      <c r="V79" s="136"/>
      <c r="W79" s="136"/>
      <c r="X79" s="137"/>
      <c r="AC79" s="134"/>
      <c r="AD79" s="135"/>
      <c r="AE79" s="135"/>
      <c r="AF79" s="135"/>
      <c r="AG79" s="135"/>
      <c r="AH79" s="135"/>
      <c r="AI79" s="135"/>
      <c r="AJ79" s="135"/>
      <c r="AK79" s="135"/>
      <c r="AL79" s="136"/>
      <c r="AM79" s="135"/>
      <c r="AN79" s="135"/>
      <c r="AO79" s="135"/>
      <c r="AP79" s="135"/>
      <c r="AQ79" s="135"/>
      <c r="AR79" s="135"/>
      <c r="AS79" s="135"/>
      <c r="AT79" s="136"/>
      <c r="AU79" s="136"/>
      <c r="AV79" s="136"/>
      <c r="AW79" s="136"/>
      <c r="AX79" s="137"/>
    </row>
    <row r="80" spans="3:50" x14ac:dyDescent="0.15">
      <c r="C80" s="134"/>
      <c r="D80" s="135"/>
      <c r="E80" s="135"/>
      <c r="F80" s="135"/>
      <c r="G80" s="135"/>
      <c r="H80" s="135"/>
      <c r="I80" s="135"/>
      <c r="J80" s="135"/>
      <c r="K80" s="135"/>
      <c r="L80" s="136"/>
      <c r="M80" s="135"/>
      <c r="N80" s="135"/>
      <c r="O80" s="135"/>
      <c r="P80" s="135"/>
      <c r="Q80" s="135"/>
      <c r="R80" s="135"/>
      <c r="S80" s="135"/>
      <c r="T80" s="136"/>
      <c r="U80" s="136"/>
      <c r="V80" s="136"/>
      <c r="W80" s="136"/>
      <c r="X80" s="137"/>
      <c r="AC80" s="134"/>
      <c r="AD80" s="135"/>
      <c r="AE80" s="135"/>
      <c r="AF80" s="135"/>
      <c r="AG80" s="135"/>
      <c r="AH80" s="135"/>
      <c r="AI80" s="135"/>
      <c r="AJ80" s="135"/>
      <c r="AK80" s="135"/>
      <c r="AL80" s="136"/>
      <c r="AM80" s="135"/>
      <c r="AN80" s="135"/>
      <c r="AO80" s="135"/>
      <c r="AP80" s="135"/>
      <c r="AQ80" s="135"/>
      <c r="AR80" s="135"/>
      <c r="AS80" s="135"/>
      <c r="AT80" s="136"/>
      <c r="AU80" s="136"/>
      <c r="AV80" s="136"/>
      <c r="AW80" s="136"/>
      <c r="AX80" s="137"/>
    </row>
    <row r="81" spans="3:50" x14ac:dyDescent="0.15">
      <c r="C81" s="134"/>
      <c r="D81" s="135"/>
      <c r="E81" s="135"/>
      <c r="F81" s="135"/>
      <c r="G81" s="135"/>
      <c r="H81" s="135"/>
      <c r="I81" s="135"/>
      <c r="J81" s="135"/>
      <c r="K81" s="135"/>
      <c r="L81" s="136"/>
      <c r="M81" s="135"/>
      <c r="N81" s="135"/>
      <c r="O81" s="135"/>
      <c r="P81" s="135"/>
      <c r="Q81" s="135"/>
      <c r="R81" s="135"/>
      <c r="S81" s="135"/>
      <c r="T81" s="136"/>
      <c r="U81" s="136"/>
      <c r="V81" s="136"/>
      <c r="W81" s="136"/>
      <c r="X81" s="137"/>
      <c r="AC81" s="134"/>
      <c r="AD81" s="135"/>
      <c r="AE81" s="135"/>
      <c r="AF81" s="135"/>
      <c r="AG81" s="135"/>
      <c r="AH81" s="135"/>
      <c r="AI81" s="135"/>
      <c r="AJ81" s="135"/>
      <c r="AK81" s="135"/>
      <c r="AL81" s="136"/>
      <c r="AM81" s="135"/>
      <c r="AN81" s="135"/>
      <c r="AO81" s="135"/>
      <c r="AP81" s="135"/>
      <c r="AQ81" s="135"/>
      <c r="AR81" s="135"/>
      <c r="AS81" s="135"/>
      <c r="AT81" s="136"/>
      <c r="AU81" s="136"/>
      <c r="AV81" s="136"/>
      <c r="AW81" s="136"/>
      <c r="AX81" s="137"/>
    </row>
    <row r="82" spans="3:50" x14ac:dyDescent="0.15">
      <c r="C82" s="134"/>
      <c r="D82" s="135"/>
      <c r="E82" s="135"/>
      <c r="F82" s="135"/>
      <c r="G82" s="135"/>
      <c r="H82" s="135"/>
      <c r="I82" s="135"/>
      <c r="J82" s="135"/>
      <c r="K82" s="135"/>
      <c r="L82" s="136"/>
      <c r="M82" s="135"/>
      <c r="N82" s="135"/>
      <c r="O82" s="135"/>
      <c r="P82" s="135"/>
      <c r="Q82" s="135"/>
      <c r="R82" s="135"/>
      <c r="S82" s="135"/>
      <c r="T82" s="136"/>
      <c r="U82" s="136"/>
      <c r="V82" s="136"/>
      <c r="W82" s="136"/>
      <c r="X82" s="137"/>
      <c r="AC82" s="134"/>
      <c r="AD82" s="135"/>
      <c r="AE82" s="135"/>
      <c r="AF82" s="135"/>
      <c r="AG82" s="135"/>
      <c r="AH82" s="135"/>
      <c r="AI82" s="135"/>
      <c r="AJ82" s="135"/>
      <c r="AK82" s="135"/>
      <c r="AL82" s="136"/>
      <c r="AM82" s="135"/>
      <c r="AN82" s="135"/>
      <c r="AO82" s="135"/>
      <c r="AP82" s="135"/>
      <c r="AQ82" s="135"/>
      <c r="AR82" s="135"/>
      <c r="AS82" s="135"/>
      <c r="AT82" s="136"/>
      <c r="AU82" s="136"/>
      <c r="AV82" s="136"/>
      <c r="AW82" s="136"/>
      <c r="AX82" s="137"/>
    </row>
    <row r="83" spans="3:50" x14ac:dyDescent="0.15">
      <c r="C83" s="138"/>
      <c r="D83" s="139"/>
      <c r="E83" s="139"/>
      <c r="F83" s="139"/>
      <c r="G83" s="139"/>
      <c r="H83" s="139"/>
      <c r="I83" s="139"/>
      <c r="J83" s="139"/>
      <c r="K83" s="139"/>
      <c r="L83" s="140"/>
      <c r="M83" s="139"/>
      <c r="N83" s="139"/>
      <c r="O83" s="139"/>
      <c r="P83" s="139"/>
      <c r="Q83" s="139"/>
      <c r="R83" s="139"/>
      <c r="S83" s="139"/>
      <c r="T83" s="140"/>
      <c r="U83" s="140"/>
      <c r="V83" s="140"/>
      <c r="W83" s="140"/>
      <c r="X83" s="141"/>
      <c r="AC83" s="138"/>
      <c r="AD83" s="139"/>
      <c r="AE83" s="139"/>
      <c r="AF83" s="139"/>
      <c r="AG83" s="139"/>
      <c r="AH83" s="139"/>
      <c r="AI83" s="139"/>
      <c r="AJ83" s="139"/>
      <c r="AK83" s="139"/>
      <c r="AL83" s="140"/>
      <c r="AM83" s="139"/>
      <c r="AN83" s="139"/>
      <c r="AO83" s="139"/>
      <c r="AP83" s="139"/>
      <c r="AQ83" s="139"/>
      <c r="AR83" s="139"/>
      <c r="AS83" s="139"/>
      <c r="AT83" s="140"/>
      <c r="AU83" s="140"/>
      <c r="AV83" s="140"/>
      <c r="AW83" s="140"/>
      <c r="AX83" s="141"/>
    </row>
  </sheetData>
  <dataConsolidate/>
  <mergeCells count="263">
    <mergeCell ref="J3:M3"/>
    <mergeCell ref="N3:Q3"/>
    <mergeCell ref="R3:S3"/>
    <mergeCell ref="T3:W3"/>
    <mergeCell ref="X3:Y3"/>
    <mergeCell ref="Z3:AC3"/>
    <mergeCell ref="AD3:AE3"/>
    <mergeCell ref="P58:AS58"/>
    <mergeCell ref="P54:AS54"/>
    <mergeCell ref="P55:AS55"/>
    <mergeCell ref="P56:V56"/>
    <mergeCell ref="W56:Y56"/>
    <mergeCell ref="Z56:AF56"/>
    <mergeCell ref="AG56:AI56"/>
    <mergeCell ref="AJ56:AP56"/>
    <mergeCell ref="AQ56:AS56"/>
    <mergeCell ref="P51:AS51"/>
    <mergeCell ref="P52:AS52"/>
    <mergeCell ref="P53:V53"/>
    <mergeCell ref="W53:Y53"/>
    <mergeCell ref="Z53:AF53"/>
    <mergeCell ref="AG53:AI53"/>
    <mergeCell ref="AJ53:AP53"/>
    <mergeCell ref="AQ53:AS53"/>
    <mergeCell ref="P57:AS57"/>
    <mergeCell ref="W47:Y47"/>
    <mergeCell ref="Z47:AF47"/>
    <mergeCell ref="AG47:AI47"/>
    <mergeCell ref="AJ47:AP47"/>
    <mergeCell ref="P48:AS48"/>
    <mergeCell ref="P49:AS49"/>
    <mergeCell ref="P50:V50"/>
    <mergeCell ref="W50:Y50"/>
    <mergeCell ref="Z50:AF50"/>
    <mergeCell ref="AG50:AI50"/>
    <mergeCell ref="AJ50:AP50"/>
    <mergeCell ref="AQ50:AS50"/>
    <mergeCell ref="C33:F34"/>
    <mergeCell ref="C35:F36"/>
    <mergeCell ref="C37:F38"/>
    <mergeCell ref="C39:F40"/>
    <mergeCell ref="G33:AZ34"/>
    <mergeCell ref="G35:AZ36"/>
    <mergeCell ref="G37:AZ38"/>
    <mergeCell ref="I57:O57"/>
    <mergeCell ref="I58:O58"/>
    <mergeCell ref="C53:H55"/>
    <mergeCell ref="C56:H57"/>
    <mergeCell ref="C58:H58"/>
    <mergeCell ref="AQ47:AS47"/>
    <mergeCell ref="I53:O53"/>
    <mergeCell ref="I54:O54"/>
    <mergeCell ref="I55:O55"/>
    <mergeCell ref="I56:O56"/>
    <mergeCell ref="I47:O47"/>
    <mergeCell ref="I48:O48"/>
    <mergeCell ref="I49:O49"/>
    <mergeCell ref="I50:O50"/>
    <mergeCell ref="I51:O51"/>
    <mergeCell ref="I52:O52"/>
    <mergeCell ref="P47:V47"/>
    <mergeCell ref="T25:AQ25"/>
    <mergeCell ref="T26:AQ26"/>
    <mergeCell ref="T27:AQ27"/>
    <mergeCell ref="T28:Y28"/>
    <mergeCell ref="AL28:AQ28"/>
    <mergeCell ref="AC28:AH28"/>
    <mergeCell ref="Z28:AB28"/>
    <mergeCell ref="AI28:AK28"/>
    <mergeCell ref="J26:S26"/>
    <mergeCell ref="J27:S27"/>
    <mergeCell ref="J28:S28"/>
    <mergeCell ref="T5:AQ5"/>
    <mergeCell ref="T6:AQ6"/>
    <mergeCell ref="T7:AQ7"/>
    <mergeCell ref="T8:AQ8"/>
    <mergeCell ref="T9:AQ9"/>
    <mergeCell ref="J11:S11"/>
    <mergeCell ref="J12:S12"/>
    <mergeCell ref="J13:S13"/>
    <mergeCell ref="T13:AQ13"/>
    <mergeCell ref="AA11:AB11"/>
    <mergeCell ref="AA12:AB12"/>
    <mergeCell ref="J6:S6"/>
    <mergeCell ref="J7:S7"/>
    <mergeCell ref="J8:S8"/>
    <mergeCell ref="J9:S9"/>
    <mergeCell ref="J10:S10"/>
    <mergeCell ref="AI10:AJ10"/>
    <mergeCell ref="AI11:AJ11"/>
    <mergeCell ref="AI12:AJ12"/>
    <mergeCell ref="C50:H52"/>
    <mergeCell ref="C47:H49"/>
    <mergeCell ref="C44:AR45"/>
    <mergeCell ref="G39:AZ40"/>
    <mergeCell ref="T10:Z10"/>
    <mergeCell ref="AK10:AQ10"/>
    <mergeCell ref="AC10:AH10"/>
    <mergeCell ref="T11:Z11"/>
    <mergeCell ref="AC11:AH11"/>
    <mergeCell ref="AK11:AQ11"/>
    <mergeCell ref="T12:Z12"/>
    <mergeCell ref="AC12:AH12"/>
    <mergeCell ref="AK12:AQ12"/>
    <mergeCell ref="AA10:AB10"/>
    <mergeCell ref="J25:S25"/>
    <mergeCell ref="J15:S15"/>
    <mergeCell ref="J16:S16"/>
    <mergeCell ref="J17:S17"/>
    <mergeCell ref="T17:V17"/>
    <mergeCell ref="J21:S21"/>
    <mergeCell ref="J22:S22"/>
    <mergeCell ref="Q23:S23"/>
    <mergeCell ref="J23:P23"/>
    <mergeCell ref="T23:X23"/>
    <mergeCell ref="C64:K64"/>
    <mergeCell ref="C65:K65"/>
    <mergeCell ref="L64:S64"/>
    <mergeCell ref="L65:S65"/>
    <mergeCell ref="C63:K63"/>
    <mergeCell ref="AC63:AK63"/>
    <mergeCell ref="L62:S62"/>
    <mergeCell ref="L63:S63"/>
    <mergeCell ref="AL62:AS62"/>
    <mergeCell ref="AL63:AS63"/>
    <mergeCell ref="T62:X62"/>
    <mergeCell ref="C62:K62"/>
    <mergeCell ref="AC62:AK62"/>
    <mergeCell ref="C68:K68"/>
    <mergeCell ref="C69:K69"/>
    <mergeCell ref="L68:S68"/>
    <mergeCell ref="L69:S69"/>
    <mergeCell ref="T68:X68"/>
    <mergeCell ref="T69:X69"/>
    <mergeCell ref="C66:K66"/>
    <mergeCell ref="C67:K67"/>
    <mergeCell ref="L66:S66"/>
    <mergeCell ref="L67:S67"/>
    <mergeCell ref="T67:X67"/>
    <mergeCell ref="L72:S72"/>
    <mergeCell ref="L73:S73"/>
    <mergeCell ref="T72:X72"/>
    <mergeCell ref="T73:X73"/>
    <mergeCell ref="C70:K70"/>
    <mergeCell ref="C71:K71"/>
    <mergeCell ref="L70:S70"/>
    <mergeCell ref="L71:S71"/>
    <mergeCell ref="T70:X70"/>
    <mergeCell ref="T71:X71"/>
    <mergeCell ref="AT67:AX67"/>
    <mergeCell ref="AC64:AK64"/>
    <mergeCell ref="AC65:AK65"/>
    <mergeCell ref="AL64:AS64"/>
    <mergeCell ref="AL65:AS65"/>
    <mergeCell ref="C80:K80"/>
    <mergeCell ref="C81:K81"/>
    <mergeCell ref="L80:S80"/>
    <mergeCell ref="L81:S81"/>
    <mergeCell ref="T80:X80"/>
    <mergeCell ref="T81:X81"/>
    <mergeCell ref="C78:K78"/>
    <mergeCell ref="C79:K79"/>
    <mergeCell ref="L78:S78"/>
    <mergeCell ref="L79:S79"/>
    <mergeCell ref="T78:X78"/>
    <mergeCell ref="T79:X79"/>
    <mergeCell ref="C76:K76"/>
    <mergeCell ref="C77:K77"/>
    <mergeCell ref="L76:S76"/>
    <mergeCell ref="L77:S77"/>
    <mergeCell ref="T76:X76"/>
    <mergeCell ref="T77:X77"/>
    <mergeCell ref="C74:K74"/>
    <mergeCell ref="AT72:AX72"/>
    <mergeCell ref="AT73:AX73"/>
    <mergeCell ref="AC70:AK70"/>
    <mergeCell ref="AC71:AK71"/>
    <mergeCell ref="AL70:AS70"/>
    <mergeCell ref="AL71:AS71"/>
    <mergeCell ref="AT70:AX70"/>
    <mergeCell ref="AT71:AX71"/>
    <mergeCell ref="AC68:AK68"/>
    <mergeCell ref="AC69:AK69"/>
    <mergeCell ref="AL68:AS68"/>
    <mergeCell ref="AL69:AS69"/>
    <mergeCell ref="AT68:AX68"/>
    <mergeCell ref="AT69:AX69"/>
    <mergeCell ref="AT62:AX62"/>
    <mergeCell ref="T63:X63"/>
    <mergeCell ref="T64:X64"/>
    <mergeCell ref="T65:X65"/>
    <mergeCell ref="T66:X66"/>
    <mergeCell ref="AT63:AX63"/>
    <mergeCell ref="AT64:AX64"/>
    <mergeCell ref="AT65:AX65"/>
    <mergeCell ref="AT66:AX66"/>
    <mergeCell ref="AC66:AK66"/>
    <mergeCell ref="AL66:AS66"/>
    <mergeCell ref="AC83:AK83"/>
    <mergeCell ref="AL82:AS82"/>
    <mergeCell ref="AL83:AS83"/>
    <mergeCell ref="AT82:AX82"/>
    <mergeCell ref="AT83:AX83"/>
    <mergeCell ref="AL79:AS79"/>
    <mergeCell ref="AT78:AX78"/>
    <mergeCell ref="AT79:AX79"/>
    <mergeCell ref="C82:K82"/>
    <mergeCell ref="C83:K83"/>
    <mergeCell ref="L82:S82"/>
    <mergeCell ref="L83:S83"/>
    <mergeCell ref="T82:X82"/>
    <mergeCell ref="T83:X83"/>
    <mergeCell ref="AC80:AK80"/>
    <mergeCell ref="AC81:AK81"/>
    <mergeCell ref="AL80:AS80"/>
    <mergeCell ref="AL81:AS81"/>
    <mergeCell ref="AT80:AX80"/>
    <mergeCell ref="AT81:AX81"/>
    <mergeCell ref="AC78:AK78"/>
    <mergeCell ref="AC79:AK79"/>
    <mergeCell ref="AL78:AS78"/>
    <mergeCell ref="AT76:AX76"/>
    <mergeCell ref="AT77:AX77"/>
    <mergeCell ref="AC74:AK74"/>
    <mergeCell ref="AC75:AK75"/>
    <mergeCell ref="AL74:AS74"/>
    <mergeCell ref="AL75:AS75"/>
    <mergeCell ref="AT74:AX74"/>
    <mergeCell ref="AT75:AX75"/>
    <mergeCell ref="AC82:AK82"/>
    <mergeCell ref="AG17:AP17"/>
    <mergeCell ref="AQ17:AS17"/>
    <mergeCell ref="J18:S18"/>
    <mergeCell ref="T19:AC19"/>
    <mergeCell ref="AG18:AM18"/>
    <mergeCell ref="AG19:AM19"/>
    <mergeCell ref="J19:S19"/>
    <mergeCell ref="AC76:AK76"/>
    <mergeCell ref="AC77:AK77"/>
    <mergeCell ref="AL76:AS76"/>
    <mergeCell ref="AL77:AS77"/>
    <mergeCell ref="AC72:AK72"/>
    <mergeCell ref="AC73:AK73"/>
    <mergeCell ref="AL72:AS72"/>
    <mergeCell ref="AL73:AS73"/>
    <mergeCell ref="AC67:AK67"/>
    <mergeCell ref="AL67:AS67"/>
    <mergeCell ref="C75:K75"/>
    <mergeCell ref="L74:S74"/>
    <mergeCell ref="L75:S75"/>
    <mergeCell ref="T74:X74"/>
    <mergeCell ref="T75:X75"/>
    <mergeCell ref="C72:K72"/>
    <mergeCell ref="C73:K73"/>
    <mergeCell ref="T18:V18"/>
    <mergeCell ref="W18:X18"/>
    <mergeCell ref="AN19:AP19"/>
    <mergeCell ref="AT19:AU19"/>
    <mergeCell ref="AN18:AU18"/>
    <mergeCell ref="AV18:AX18"/>
    <mergeCell ref="AQ19:AS19"/>
    <mergeCell ref="AV19:AX19"/>
    <mergeCell ref="Y18:AC18"/>
  </mergeCells>
  <phoneticPr fontId="19"/>
  <conditionalFormatting sqref="T19:AC19">
    <cfRule type="expression" dxfId="20" priority="23">
      <formula>IF($J$16="口径変更φ",TRUE,FALSE)</formula>
    </cfRule>
  </conditionalFormatting>
  <conditionalFormatting sqref="J18:S18">
    <cfRule type="expression" dxfId="19" priority="20">
      <formula>IF($J$16="口径変更φ",TRUE,FALSE)</formula>
    </cfRule>
  </conditionalFormatting>
  <conditionalFormatting sqref="J19:S19">
    <cfRule type="expression" dxfId="18" priority="19">
      <formula>IF($J$16="口径変更φ",TRUE,FALSE)</formula>
    </cfRule>
  </conditionalFormatting>
  <conditionalFormatting sqref="AG18:AM19">
    <cfRule type="expression" dxfId="17" priority="18">
      <formula>IF($J$16="口径変更φ",TRUE,FALSE)</formula>
    </cfRule>
  </conditionalFormatting>
  <conditionalFormatting sqref="AG17:AP17">
    <cfRule type="expression" dxfId="16" priority="17">
      <formula>IF($J$16="口径変更φ",TRUE,FALSE)</formula>
    </cfRule>
  </conditionalFormatting>
  <conditionalFormatting sqref="AN19:AP19">
    <cfRule type="expression" dxfId="15" priority="14">
      <formula>IF($J$16="口径変更φ",TRUE,FALSE)</formula>
    </cfRule>
  </conditionalFormatting>
  <conditionalFormatting sqref="AN18:AU18">
    <cfRule type="expression" dxfId="14" priority="9">
      <formula>IF($J$16="口径変更φ",TRUE,FALSE)</formula>
    </cfRule>
  </conditionalFormatting>
  <conditionalFormatting sqref="AT19:AU19">
    <cfRule type="expression" dxfId="13" priority="8">
      <formula>IF($J$16="口径変更φ",TRUE,FALSE)</formula>
    </cfRule>
  </conditionalFormatting>
  <conditionalFormatting sqref="T18:V18">
    <cfRule type="expression" dxfId="12" priority="3">
      <formula>IF($J$16="口径変更φ",TRUE,FALSE)</formula>
    </cfRule>
  </conditionalFormatting>
  <conditionalFormatting sqref="W18:X18">
    <cfRule type="expression" dxfId="11" priority="2">
      <formula>IF($J$16="口径変更φ",TRUE,FALSE)</formula>
    </cfRule>
  </conditionalFormatting>
  <conditionalFormatting sqref="Y18:AC18">
    <cfRule type="expression" dxfId="10" priority="1">
      <formula>IF($J$16="口径変更φ",TRUE,FALSE)</formula>
    </cfRule>
  </conditionalFormatting>
  <dataValidations count="4">
    <dataValidation type="textLength" allowBlank="1" showInputMessage="1" showErrorMessage="1" sqref="AN19:AP19">
      <formula1>4</formula1>
      <formula2>4</formula2>
    </dataValidation>
    <dataValidation type="whole" allowBlank="1" showInputMessage="1" showErrorMessage="1" sqref="AT19">
      <formula1>1</formula1>
      <formula2>12</formula2>
    </dataValidation>
    <dataValidation type="list" allowBlank="1" showInputMessage="1" showErrorMessage="1" sqref="W18:X18">
      <formula1>"L,S,H,M,LE,LM,LS"</formula1>
    </dataValidation>
    <dataValidation type="list" allowBlank="1" showInputMessage="1" showErrorMessage="1" sqref="J22:S22">
      <formula1>INDIRECT($J$21)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リスト!$A$2:$A$4</xm:f>
          </x14:formula1>
          <xm:sqref>J15:S15</xm:sqref>
        </x14:dataValidation>
        <x14:dataValidation type="list" allowBlank="1" showInputMessage="1" showErrorMessage="1">
          <x14:formula1>
            <xm:f>IF($J$15="新設",リスト!$B$2:$B$3,IF($J$15="改造",リスト!$B$4,リスト!$B$6))</xm:f>
          </x14:formula1>
          <xm:sqref>J16:S16</xm:sqref>
        </x14:dataValidation>
        <x14:dataValidation type="list" allowBlank="1" showInputMessage="1" showErrorMessage="1">
          <x14:formula1>
            <xm:f>リスト!$P$1:$AA$1</xm:f>
          </x14:formula1>
          <xm:sqref>J21:S21</xm:sqref>
        </x14:dataValidation>
        <x14:dataValidation type="list" allowBlank="1" showInputMessage="1" showErrorMessage="1">
          <x14:formula1>
            <xm:f>リスト!$A$8</xm:f>
          </x14:formula1>
          <xm:sqref>C33:F34 C35:F36 C37:F38 C39:F40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BV48"/>
  <sheetViews>
    <sheetView view="pageBreakPreview" zoomScaleNormal="115" zoomScaleSheetLayoutView="100" workbookViewId="0">
      <pane ySplit="1" topLeftCell="A2" activePane="bottomLeft" state="frozen"/>
      <selection activeCell="J18" sqref="J18:S18"/>
      <selection pane="bottomLeft" activeCell="C4" sqref="C4:H5"/>
    </sheetView>
  </sheetViews>
  <sheetFormatPr defaultColWidth="9" defaultRowHeight="12" x14ac:dyDescent="0.15"/>
  <cols>
    <col min="1" max="66" width="1.5" style="1" customWidth="1"/>
    <col min="67" max="16384" width="9" style="1"/>
  </cols>
  <sheetData>
    <row r="2" spans="1:74" ht="18" customHeight="1" x14ac:dyDescent="0.15">
      <c r="A2" s="330" t="s">
        <v>428</v>
      </c>
      <c r="B2" s="330"/>
      <c r="C2" s="330"/>
      <c r="D2" s="330"/>
      <c r="E2" s="330"/>
      <c r="F2" s="497">
        <v>2</v>
      </c>
      <c r="G2" s="497"/>
      <c r="H2" s="497"/>
      <c r="I2" s="497"/>
      <c r="J2" s="497"/>
      <c r="K2" s="330" t="s">
        <v>486</v>
      </c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48"/>
      <c r="W2" s="48"/>
      <c r="X2" s="48"/>
      <c r="Y2" s="48"/>
      <c r="Z2" s="48"/>
      <c r="AA2" s="48"/>
      <c r="AB2" s="468" t="s">
        <v>46</v>
      </c>
      <c r="AC2" s="468"/>
      <c r="AD2" s="468"/>
      <c r="AE2" s="468"/>
      <c r="AF2" s="468"/>
      <c r="AG2" s="468"/>
      <c r="AH2" s="468"/>
      <c r="AI2" s="468"/>
      <c r="AJ2" s="51"/>
      <c r="AK2" s="468"/>
      <c r="AL2" s="468"/>
      <c r="AM2" s="468" t="s">
        <v>0</v>
      </c>
      <c r="AN2" s="468"/>
      <c r="AO2" s="468"/>
      <c r="AP2" s="468"/>
      <c r="AQ2" s="468"/>
      <c r="AR2" s="468" t="s">
        <v>1</v>
      </c>
      <c r="AS2" s="468"/>
      <c r="AT2" s="468"/>
      <c r="AU2" s="468"/>
      <c r="AV2" s="468"/>
      <c r="AW2" s="51"/>
      <c r="AX2" s="468" t="s">
        <v>2</v>
      </c>
      <c r="AY2" s="468"/>
      <c r="AZ2" s="48"/>
      <c r="BA2" s="330" t="s">
        <v>45</v>
      </c>
      <c r="BB2" s="330"/>
      <c r="BC2" s="330"/>
      <c r="BD2" s="468"/>
      <c r="BE2" s="468"/>
      <c r="BF2" s="468"/>
      <c r="BG2" s="468"/>
      <c r="BH2" s="468" t="s">
        <v>47</v>
      </c>
      <c r="BI2" s="468"/>
      <c r="BJ2" s="468"/>
    </row>
    <row r="3" spans="1:74" ht="18" customHeight="1" x14ac:dyDescent="0.15">
      <c r="A3" s="248" t="s">
        <v>3</v>
      </c>
      <c r="B3" s="249"/>
      <c r="C3" s="494" t="s">
        <v>48</v>
      </c>
      <c r="D3" s="495"/>
      <c r="E3" s="495"/>
      <c r="F3" s="495"/>
      <c r="G3" s="495"/>
      <c r="H3" s="496"/>
      <c r="I3" s="494" t="s">
        <v>49</v>
      </c>
      <c r="J3" s="495"/>
      <c r="K3" s="495"/>
      <c r="L3" s="495"/>
      <c r="M3" s="495"/>
      <c r="N3" s="496"/>
      <c r="O3" s="494" t="s">
        <v>50</v>
      </c>
      <c r="P3" s="495"/>
      <c r="Q3" s="495"/>
      <c r="R3" s="495"/>
      <c r="S3" s="495"/>
      <c r="T3" s="496"/>
      <c r="U3" s="494" t="s">
        <v>51</v>
      </c>
      <c r="V3" s="495"/>
      <c r="W3" s="495"/>
      <c r="X3" s="495"/>
      <c r="Y3" s="495"/>
      <c r="Z3" s="496"/>
      <c r="AA3" s="494"/>
      <c r="AB3" s="495"/>
      <c r="AC3" s="495"/>
      <c r="AD3" s="495"/>
      <c r="AE3" s="495"/>
      <c r="AF3" s="496"/>
      <c r="AG3" s="9"/>
      <c r="AH3" s="10"/>
      <c r="AI3" s="498" t="s">
        <v>52</v>
      </c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/>
      <c r="AW3" s="498"/>
      <c r="AX3" s="498"/>
      <c r="AY3" s="498"/>
      <c r="AZ3" s="498"/>
      <c r="BA3" s="498"/>
      <c r="BB3" s="498"/>
      <c r="BC3" s="498"/>
      <c r="BD3" s="498"/>
      <c r="BE3" s="498"/>
      <c r="BF3" s="498"/>
      <c r="BG3" s="498"/>
      <c r="BH3" s="498"/>
      <c r="BI3" s="11"/>
      <c r="BJ3" s="12"/>
    </row>
    <row r="4" spans="1:74" ht="26.1" customHeight="1" x14ac:dyDescent="0.15">
      <c r="A4" s="250"/>
      <c r="B4" s="251"/>
      <c r="C4" s="459"/>
      <c r="D4" s="277"/>
      <c r="E4" s="277"/>
      <c r="F4" s="277"/>
      <c r="G4" s="277"/>
      <c r="H4" s="460"/>
      <c r="I4" s="459"/>
      <c r="J4" s="277"/>
      <c r="K4" s="277"/>
      <c r="L4" s="277"/>
      <c r="M4" s="277"/>
      <c r="N4" s="460"/>
      <c r="O4" s="459"/>
      <c r="P4" s="277"/>
      <c r="Q4" s="277"/>
      <c r="R4" s="277"/>
      <c r="S4" s="277"/>
      <c r="T4" s="460"/>
      <c r="U4" s="459"/>
      <c r="V4" s="277"/>
      <c r="W4" s="277"/>
      <c r="X4" s="277"/>
      <c r="Y4" s="277"/>
      <c r="Z4" s="460"/>
      <c r="AA4" s="459"/>
      <c r="AB4" s="277"/>
      <c r="AC4" s="277"/>
      <c r="AD4" s="277"/>
      <c r="AE4" s="277"/>
      <c r="AF4" s="277"/>
      <c r="AG4" s="492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493"/>
    </row>
    <row r="5" spans="1:74" ht="26.1" customHeight="1" thickBot="1" x14ac:dyDescent="0.2">
      <c r="A5" s="250"/>
      <c r="B5" s="251"/>
      <c r="C5" s="461"/>
      <c r="D5" s="340"/>
      <c r="E5" s="340"/>
      <c r="F5" s="340"/>
      <c r="G5" s="340"/>
      <c r="H5" s="341"/>
      <c r="I5" s="461"/>
      <c r="J5" s="340"/>
      <c r="K5" s="340"/>
      <c r="L5" s="340"/>
      <c r="M5" s="340"/>
      <c r="N5" s="341"/>
      <c r="O5" s="461"/>
      <c r="P5" s="340"/>
      <c r="Q5" s="340"/>
      <c r="R5" s="340"/>
      <c r="S5" s="340"/>
      <c r="T5" s="341"/>
      <c r="U5" s="461"/>
      <c r="V5" s="340"/>
      <c r="W5" s="340"/>
      <c r="X5" s="340"/>
      <c r="Y5" s="340"/>
      <c r="Z5" s="341"/>
      <c r="AA5" s="461"/>
      <c r="AB5" s="340"/>
      <c r="AC5" s="340"/>
      <c r="AD5" s="340"/>
      <c r="AE5" s="340"/>
      <c r="AF5" s="340"/>
      <c r="AG5" s="461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0"/>
      <c r="BH5" s="340"/>
      <c r="BI5" s="340"/>
      <c r="BJ5" s="341"/>
    </row>
    <row r="6" spans="1:74" ht="9.9499999999999993" customHeight="1" thickTop="1" x14ac:dyDescent="0.15">
      <c r="A6" s="483" t="s">
        <v>53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4"/>
      <c r="BD6" s="484"/>
      <c r="BE6" s="484"/>
      <c r="BF6" s="484"/>
      <c r="BG6" s="484"/>
      <c r="BH6" s="484"/>
      <c r="BI6" s="484"/>
      <c r="BJ6" s="485"/>
    </row>
    <row r="7" spans="1:74" ht="9.9499999999999993" customHeight="1" x14ac:dyDescent="0.15">
      <c r="A7" s="486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  <c r="BB7" s="487"/>
      <c r="BC7" s="487"/>
      <c r="BD7" s="487"/>
      <c r="BE7" s="487"/>
      <c r="BF7" s="487"/>
      <c r="BG7" s="487"/>
      <c r="BH7" s="487"/>
      <c r="BI7" s="487"/>
      <c r="BJ7" s="488"/>
    </row>
    <row r="8" spans="1:74" ht="18" customHeight="1" x14ac:dyDescent="0.15">
      <c r="A8" s="489" t="s">
        <v>110</v>
      </c>
      <c r="B8" s="326"/>
      <c r="C8" s="326"/>
      <c r="D8" s="326"/>
      <c r="E8" s="326"/>
      <c r="F8" s="468" t="s">
        <v>44</v>
      </c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AQ8" s="340" t="str">
        <f>入力!J3</f>
        <v>令和</v>
      </c>
      <c r="AR8" s="340"/>
      <c r="AS8" s="340"/>
      <c r="AT8" s="340" t="str">
        <f>IF(入力!N3="","",入力!N3)</f>
        <v/>
      </c>
      <c r="AU8" s="340"/>
      <c r="AV8" s="340"/>
      <c r="AW8" s="491"/>
      <c r="AX8" s="340" t="s">
        <v>0</v>
      </c>
      <c r="AY8" s="340"/>
      <c r="AZ8" s="340" t="str">
        <f>IF(入力!T3="","",入力!T3)</f>
        <v/>
      </c>
      <c r="BA8" s="340"/>
      <c r="BB8" s="340"/>
      <c r="BC8" s="340"/>
      <c r="BD8" s="340" t="s">
        <v>4</v>
      </c>
      <c r="BE8" s="340"/>
      <c r="BF8" s="340" t="str">
        <f>IF(入力!Z3="","",入力!Z3)</f>
        <v/>
      </c>
      <c r="BG8" s="340"/>
      <c r="BH8" s="340"/>
      <c r="BI8" s="340" t="s">
        <v>5</v>
      </c>
      <c r="BJ8" s="490"/>
    </row>
    <row r="9" spans="1:74" ht="24" customHeight="1" x14ac:dyDescent="0.15">
      <c r="A9" s="34"/>
      <c r="K9" s="52"/>
      <c r="L9" s="52"/>
      <c r="M9" s="52"/>
      <c r="S9" s="468" t="s">
        <v>111</v>
      </c>
      <c r="T9" s="468"/>
      <c r="U9" s="468"/>
      <c r="V9" s="468"/>
      <c r="W9" s="468"/>
      <c r="X9" s="468"/>
      <c r="Y9" s="469" t="s">
        <v>6</v>
      </c>
      <c r="Z9" s="469"/>
      <c r="AA9" s="469"/>
      <c r="AB9" s="380" t="str">
        <f>IF(入力!T25="","入力して下さい",入力!T25)</f>
        <v>入力して下さい</v>
      </c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5"/>
    </row>
    <row r="10" spans="1:74" ht="12" customHeight="1" x14ac:dyDescent="0.15">
      <c r="A10" s="34"/>
      <c r="Y10" s="470" t="s">
        <v>7</v>
      </c>
      <c r="Z10" s="470"/>
      <c r="AA10" s="470"/>
      <c r="AB10" s="380" t="str">
        <f>IF(入力!T26="","入力して下さい",入力!T26)</f>
        <v>入力して下さい</v>
      </c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6"/>
    </row>
    <row r="11" spans="1:74" ht="27" customHeight="1" x14ac:dyDescent="0.15">
      <c r="A11" s="34"/>
      <c r="Y11" s="469" t="s">
        <v>8</v>
      </c>
      <c r="Z11" s="469"/>
      <c r="AA11" s="469"/>
      <c r="AB11" s="380" t="str">
        <f>IF(入力!T27="","入力して下さい",入力!T27)</f>
        <v>入力して下さい</v>
      </c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6"/>
    </row>
    <row r="12" spans="1:74" ht="15" customHeight="1" x14ac:dyDescent="0.15">
      <c r="A12" s="34"/>
      <c r="Y12" s="480" t="s">
        <v>9</v>
      </c>
      <c r="Z12" s="480"/>
      <c r="AA12" s="480"/>
      <c r="AC12" s="481" t="str">
        <f>IF(入力!T28="","",入力!T28)</f>
        <v/>
      </c>
      <c r="AD12" s="481"/>
      <c r="AE12" s="481"/>
      <c r="AF12" s="481"/>
      <c r="AG12" s="481"/>
      <c r="AH12" s="481"/>
      <c r="AI12" s="27"/>
      <c r="AJ12" s="1" t="s">
        <v>10</v>
      </c>
      <c r="AL12" s="481" t="str">
        <f>IF(入力!AC28="","",入力!AC28)</f>
        <v/>
      </c>
      <c r="AM12" s="481"/>
      <c r="AN12" s="481"/>
      <c r="AO12" s="481"/>
      <c r="AP12" s="481"/>
      <c r="AQ12" s="481"/>
      <c r="AR12" s="481"/>
      <c r="AT12" s="1" t="s">
        <v>10</v>
      </c>
      <c r="AV12" s="481" t="str">
        <f>IF(入力!AL28="","",入力!AL28)</f>
        <v/>
      </c>
      <c r="AW12" s="481"/>
      <c r="AX12" s="481"/>
      <c r="AY12" s="481"/>
      <c r="AZ12" s="481"/>
      <c r="BA12" s="481"/>
      <c r="BB12" s="481"/>
      <c r="BC12" s="326" t="s">
        <v>54</v>
      </c>
      <c r="BD12" s="326"/>
      <c r="BE12" s="326"/>
      <c r="BF12" s="326"/>
      <c r="BG12" s="326"/>
      <c r="BH12" s="326"/>
      <c r="BI12" s="326"/>
      <c r="BJ12" s="482"/>
    </row>
    <row r="13" spans="1:74" ht="24.95" customHeight="1" x14ac:dyDescent="0.15">
      <c r="A13" s="462" t="s">
        <v>55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463"/>
      <c r="BB13" s="463"/>
      <c r="BC13" s="463"/>
      <c r="BD13" s="463"/>
      <c r="BE13" s="463"/>
      <c r="BF13" s="463"/>
      <c r="BG13" s="463"/>
      <c r="BH13" s="463"/>
      <c r="BI13" s="463"/>
      <c r="BJ13" s="464"/>
    </row>
    <row r="14" spans="1:74" ht="24.95" customHeight="1" x14ac:dyDescent="0.15">
      <c r="A14" s="465"/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7"/>
      <c r="BO14" s="58"/>
      <c r="BP14" s="67"/>
      <c r="BQ14" s="58"/>
      <c r="BR14" s="58"/>
      <c r="BS14" s="58"/>
      <c r="BT14" s="58"/>
      <c r="BU14" s="58"/>
      <c r="BV14" s="58"/>
    </row>
    <row r="15" spans="1:74" ht="24" customHeight="1" x14ac:dyDescent="0.15">
      <c r="A15" s="471" t="s">
        <v>56</v>
      </c>
      <c r="B15" s="472"/>
      <c r="C15" s="472"/>
      <c r="D15" s="472"/>
      <c r="E15" s="472"/>
      <c r="F15" s="472"/>
      <c r="G15" s="472"/>
      <c r="H15" s="473" t="str">
        <f>IF(OR(入力!J22="",入力!J23=""),"入力して下さい",入力!J22&amp;"  "&amp;入力!J23&amp;" 番地   "&amp;入力!T23)</f>
        <v>入力して下さい</v>
      </c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N15" s="474"/>
      <c r="AO15" s="474"/>
      <c r="AP15" s="474"/>
      <c r="AQ15" s="474"/>
      <c r="AR15" s="474"/>
      <c r="AS15" s="474"/>
      <c r="AT15" s="474"/>
      <c r="AU15" s="474"/>
      <c r="AV15" s="474"/>
      <c r="AW15" s="474"/>
      <c r="AX15" s="474"/>
      <c r="AY15" s="474"/>
      <c r="AZ15" s="474"/>
      <c r="BA15" s="474"/>
      <c r="BB15" s="474"/>
      <c r="BC15" s="474"/>
      <c r="BD15" s="474"/>
      <c r="BE15" s="474"/>
      <c r="BF15" s="474"/>
      <c r="BG15" s="474"/>
      <c r="BH15" s="474"/>
      <c r="BI15" s="474"/>
      <c r="BJ15" s="475"/>
      <c r="BO15" s="65" t="e">
        <f>IF(#REF!="","",#REF!)</f>
        <v>#REF!</v>
      </c>
      <c r="BP15" s="66"/>
    </row>
    <row r="16" spans="1:74" ht="18" customHeight="1" x14ac:dyDescent="0.15">
      <c r="A16" s="478" t="s">
        <v>11</v>
      </c>
      <c r="B16" s="479"/>
      <c r="C16" s="479"/>
      <c r="D16" s="479"/>
      <c r="E16" s="479"/>
      <c r="F16" s="479"/>
      <c r="G16" s="479"/>
      <c r="H16" s="6"/>
      <c r="I16" s="7"/>
      <c r="J16" s="292" t="s">
        <v>40</v>
      </c>
      <c r="K16" s="292"/>
      <c r="L16" s="292"/>
      <c r="M16" s="292"/>
      <c r="N16" s="412" t="str">
        <f>IF(AND(入力!J15="新設",入力!J16="量水器φ"),IF(入力!J17="","入力",入力!J17),"")</f>
        <v/>
      </c>
      <c r="O16" s="412"/>
      <c r="P16" s="412"/>
      <c r="Q16" s="412" t="s">
        <v>41</v>
      </c>
      <c r="R16" s="412"/>
      <c r="S16" s="412"/>
      <c r="T16" s="22"/>
      <c r="U16" s="7"/>
      <c r="V16" s="292" t="s">
        <v>42</v>
      </c>
      <c r="W16" s="292"/>
      <c r="X16" s="292"/>
      <c r="Y16" s="292"/>
      <c r="Z16" s="292"/>
      <c r="AA16" s="292"/>
      <c r="AB16" s="292"/>
      <c r="AC16" s="292"/>
      <c r="AD16" s="412" t="str">
        <f>IF(AND(入力!J15="改造",入力!J16="口径変更φ"),IF(入力!J17="","入力",入力!J17),"")</f>
        <v/>
      </c>
      <c r="AE16" s="412"/>
      <c r="AF16" s="412"/>
      <c r="AG16" s="292" t="s">
        <v>17</v>
      </c>
      <c r="AH16" s="292"/>
      <c r="AI16" s="292"/>
      <c r="AJ16" s="412" t="str">
        <f>IF(AND(入力!J15="改造",入力!J16="口径変更φ"),IF(入力!AG17="","入力",入力!AG17),"")</f>
        <v/>
      </c>
      <c r="AK16" s="412"/>
      <c r="AL16" s="412"/>
      <c r="AM16" s="292" t="s">
        <v>12</v>
      </c>
      <c r="AN16" s="292"/>
      <c r="AO16" s="293"/>
      <c r="AP16" s="22"/>
      <c r="AQ16" s="7"/>
      <c r="AR16" s="412" t="s">
        <v>33</v>
      </c>
      <c r="AS16" s="412"/>
      <c r="AT16" s="412"/>
      <c r="AU16" s="412"/>
      <c r="AV16" s="412"/>
      <c r="AW16" s="292" t="str">
        <f>IF(AND(入力!J15="その他"),IF(入力!J16="","入力",入力!J16),"")</f>
        <v/>
      </c>
      <c r="AX16" s="292"/>
      <c r="AY16" s="292"/>
      <c r="AZ16" s="292"/>
      <c r="BA16" s="292"/>
      <c r="BB16" s="292"/>
      <c r="BC16" s="292"/>
      <c r="BD16" s="412" t="s">
        <v>34</v>
      </c>
      <c r="BE16" s="476"/>
      <c r="BF16" s="7"/>
      <c r="BG16" s="7"/>
      <c r="BH16" s="412" t="s">
        <v>32</v>
      </c>
      <c r="BI16" s="412"/>
      <c r="BJ16" s="477"/>
      <c r="BO16" s="66" t="e">
        <f>IF(BO15="新設","新設","非新設")</f>
        <v>#REF!</v>
      </c>
      <c r="BP16" s="66"/>
      <c r="BQ16" s="60"/>
    </row>
    <row r="17" spans="1:69" ht="24" customHeight="1" x14ac:dyDescent="0.15">
      <c r="A17" s="444" t="s">
        <v>112</v>
      </c>
      <c r="B17" s="445"/>
      <c r="C17" s="445"/>
      <c r="D17" s="445"/>
      <c r="E17" s="445"/>
      <c r="F17" s="445"/>
      <c r="G17" s="446"/>
      <c r="H17" s="450" t="s">
        <v>57</v>
      </c>
      <c r="I17" s="451"/>
      <c r="J17" s="451"/>
      <c r="K17" s="451"/>
      <c r="L17" s="451"/>
      <c r="M17" s="452"/>
      <c r="N17" s="297" t="str">
        <f>IF(入力!T6="","入力して下さい",入力!T6)</f>
        <v>入力して下さい</v>
      </c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453"/>
      <c r="BO17" s="66" t="e">
        <f>IF(BO15="改造","改造","非改造")</f>
        <v>#REF!</v>
      </c>
      <c r="BP17" s="66"/>
      <c r="BQ17" s="60"/>
    </row>
    <row r="18" spans="1:69" ht="24" customHeight="1" x14ac:dyDescent="0.15">
      <c r="A18" s="447"/>
      <c r="B18" s="448"/>
      <c r="C18" s="448"/>
      <c r="D18" s="448"/>
      <c r="E18" s="448"/>
      <c r="F18" s="448"/>
      <c r="G18" s="449"/>
      <c r="H18" s="382" t="s">
        <v>58</v>
      </c>
      <c r="I18" s="383"/>
      <c r="J18" s="383"/>
      <c r="K18" s="383"/>
      <c r="L18" s="383"/>
      <c r="M18" s="384"/>
      <c r="N18" s="454" t="str">
        <f>IF(入力!T5="","入力して下さい",入力!T5)</f>
        <v>入力して下さい</v>
      </c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455"/>
      <c r="BO18" s="66" t="e">
        <f>IF(BO15="その他","その他","非その他")</f>
        <v>#REF!</v>
      </c>
      <c r="BP18" s="66"/>
      <c r="BQ18" s="60"/>
    </row>
    <row r="19" spans="1:69" ht="13.5" customHeight="1" x14ac:dyDescent="0.15">
      <c r="A19" s="447"/>
      <c r="B19" s="448"/>
      <c r="C19" s="448"/>
      <c r="D19" s="448"/>
      <c r="E19" s="448"/>
      <c r="F19" s="448"/>
      <c r="G19" s="449"/>
      <c r="H19" s="382" t="s">
        <v>59</v>
      </c>
      <c r="I19" s="383"/>
      <c r="J19" s="383"/>
      <c r="K19" s="383"/>
      <c r="L19" s="383"/>
      <c r="M19" s="384"/>
      <c r="N19" s="376" t="str">
        <f>IF(入力!T7="","入力して下さい",入力!T7)</f>
        <v>入力して下さい</v>
      </c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8"/>
      <c r="AC19" s="382" t="s">
        <v>61</v>
      </c>
      <c r="AD19" s="383"/>
      <c r="AE19" s="383"/>
      <c r="AF19" s="383"/>
      <c r="AG19" s="383"/>
      <c r="AH19" s="383"/>
      <c r="AI19" s="383"/>
      <c r="AJ19" s="384"/>
      <c r="AK19" s="440" t="str">
        <f>IF(入力!T10="","",入力!T10)</f>
        <v/>
      </c>
      <c r="AL19" s="413"/>
      <c r="AM19" s="413"/>
      <c r="AN19" s="413"/>
      <c r="AO19" s="413"/>
      <c r="AP19" s="413"/>
      <c r="AQ19" s="413"/>
      <c r="AR19" s="413"/>
      <c r="AS19" s="3" t="s">
        <v>10</v>
      </c>
      <c r="AT19" s="413" t="str">
        <f>IF(入力!AC10="","",入力!AC10)</f>
        <v/>
      </c>
      <c r="AU19" s="413"/>
      <c r="AV19" s="413"/>
      <c r="AW19" s="413"/>
      <c r="AX19" s="413"/>
      <c r="AY19" s="413"/>
      <c r="AZ19" s="413"/>
      <c r="BA19" s="413"/>
      <c r="BB19" s="3" t="s">
        <v>10</v>
      </c>
      <c r="BC19" s="414" t="str">
        <f>IF(入力!AK10="","",入力!AK10)</f>
        <v/>
      </c>
      <c r="BD19" s="414"/>
      <c r="BE19" s="414"/>
      <c r="BF19" s="414"/>
      <c r="BG19" s="414"/>
      <c r="BH19" s="414"/>
      <c r="BI19" s="414"/>
      <c r="BJ19" s="415"/>
      <c r="BP19" s="66"/>
    </row>
    <row r="20" spans="1:69" ht="13.5" customHeight="1" x14ac:dyDescent="0.15">
      <c r="A20" s="456" t="s">
        <v>113</v>
      </c>
      <c r="B20" s="457"/>
      <c r="C20" s="457"/>
      <c r="D20" s="457"/>
      <c r="E20" s="457"/>
      <c r="F20" s="457"/>
      <c r="G20" s="458"/>
      <c r="H20" s="382"/>
      <c r="I20" s="383"/>
      <c r="J20" s="383"/>
      <c r="K20" s="383"/>
      <c r="L20" s="383"/>
      <c r="M20" s="384"/>
      <c r="N20" s="441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3"/>
      <c r="AC20" s="382" t="s">
        <v>62</v>
      </c>
      <c r="AD20" s="383"/>
      <c r="AE20" s="383"/>
      <c r="AF20" s="383"/>
      <c r="AG20" s="383"/>
      <c r="AH20" s="383"/>
      <c r="AI20" s="383"/>
      <c r="AJ20" s="384"/>
      <c r="AK20" s="440" t="str">
        <f>IF(入力!T11="","",入力!T11)</f>
        <v/>
      </c>
      <c r="AL20" s="413"/>
      <c r="AM20" s="413"/>
      <c r="AN20" s="413"/>
      <c r="AO20" s="413"/>
      <c r="AP20" s="413"/>
      <c r="AQ20" s="413"/>
      <c r="AR20" s="413"/>
      <c r="AS20" s="3" t="s">
        <v>10</v>
      </c>
      <c r="AT20" s="413" t="str">
        <f>IF(入力!AC11="","",入力!AC11)</f>
        <v/>
      </c>
      <c r="AU20" s="413"/>
      <c r="AV20" s="413"/>
      <c r="AW20" s="413"/>
      <c r="AX20" s="413"/>
      <c r="AY20" s="413"/>
      <c r="AZ20" s="413"/>
      <c r="BA20" s="413"/>
      <c r="BB20" s="3" t="s">
        <v>10</v>
      </c>
      <c r="BC20" s="414" t="str">
        <f>IF(入力!AK11="","",入力!AK11)</f>
        <v/>
      </c>
      <c r="BD20" s="414"/>
      <c r="BE20" s="414"/>
      <c r="BF20" s="414"/>
      <c r="BG20" s="414"/>
      <c r="BH20" s="414"/>
      <c r="BI20" s="414"/>
      <c r="BJ20" s="415"/>
    </row>
    <row r="21" spans="1:69" ht="13.5" customHeight="1" x14ac:dyDescent="0.15">
      <c r="A21" s="40" t="e">
        <f>IF(VLOOKUP($F$8,#REF!,23,FALSE)=0,"",VLOOKUP($F$8,#REF!,23,FALSE))</f>
        <v>#REF!</v>
      </c>
      <c r="B21" s="326" t="str">
        <f>IF(入力!T9="","入力して下さい",入力!T9)</f>
        <v>入力して下さい</v>
      </c>
      <c r="C21" s="326"/>
      <c r="D21" s="326"/>
      <c r="E21" s="326"/>
      <c r="F21" s="326"/>
      <c r="G21" s="24" t="e">
        <f>IF(VLOOKUP($F$8,#REF!,24,FALSE)=0,"",VLOOKUP($F$8,#REF!,24,FALSE))</f>
        <v>#REF!</v>
      </c>
      <c r="H21" s="382" t="s">
        <v>60</v>
      </c>
      <c r="I21" s="383"/>
      <c r="J21" s="383"/>
      <c r="K21" s="383"/>
      <c r="L21" s="383"/>
      <c r="M21" s="384"/>
      <c r="N21" s="376" t="str">
        <f>IF(入力!T8="","入力して下さい",入力!T8)</f>
        <v>入力して下さい</v>
      </c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8"/>
      <c r="AC21" s="382" t="s">
        <v>63</v>
      </c>
      <c r="AD21" s="383"/>
      <c r="AE21" s="383"/>
      <c r="AF21" s="383"/>
      <c r="AG21" s="383"/>
      <c r="AH21" s="383"/>
      <c r="AI21" s="383"/>
      <c r="AJ21" s="384"/>
      <c r="AK21" s="440" t="str">
        <f>IF(入力!T12="","",入力!T12)</f>
        <v/>
      </c>
      <c r="AL21" s="413"/>
      <c r="AM21" s="413"/>
      <c r="AN21" s="413"/>
      <c r="AO21" s="413"/>
      <c r="AP21" s="413"/>
      <c r="AQ21" s="413"/>
      <c r="AR21" s="413"/>
      <c r="AS21" s="3" t="s">
        <v>10</v>
      </c>
      <c r="AT21" s="413" t="str">
        <f>IF(入力!AC12="","",入力!AC12)</f>
        <v/>
      </c>
      <c r="AU21" s="413"/>
      <c r="AV21" s="413"/>
      <c r="AW21" s="413"/>
      <c r="AX21" s="413"/>
      <c r="AY21" s="413"/>
      <c r="AZ21" s="413"/>
      <c r="BA21" s="413"/>
      <c r="BB21" s="3" t="s">
        <v>10</v>
      </c>
      <c r="BC21" s="414" t="str">
        <f>IF(入力!AK12="","",入力!AK12)</f>
        <v/>
      </c>
      <c r="BD21" s="414"/>
      <c r="BE21" s="414"/>
      <c r="BF21" s="414"/>
      <c r="BG21" s="414"/>
      <c r="BH21" s="414"/>
      <c r="BI21" s="414"/>
      <c r="BJ21" s="415"/>
    </row>
    <row r="22" spans="1:69" ht="12.95" customHeight="1" x14ac:dyDescent="0.15">
      <c r="A22" s="416"/>
      <c r="B22" s="417"/>
      <c r="C22" s="417"/>
      <c r="D22" s="417"/>
      <c r="E22" s="417"/>
      <c r="F22" s="417"/>
      <c r="G22" s="418"/>
      <c r="H22" s="419"/>
      <c r="I22" s="420"/>
      <c r="J22" s="420"/>
      <c r="K22" s="420"/>
      <c r="L22" s="420"/>
      <c r="M22" s="421"/>
      <c r="N22" s="437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9"/>
      <c r="AC22" s="419" t="s">
        <v>64</v>
      </c>
      <c r="AD22" s="420"/>
      <c r="AE22" s="420"/>
      <c r="AF22" s="420"/>
      <c r="AG22" s="420"/>
      <c r="AH22" s="420"/>
      <c r="AI22" s="420"/>
      <c r="AJ22" s="421"/>
      <c r="AK22" s="422" t="str">
        <f>IF(入力!T13="","",入力!T13)</f>
        <v/>
      </c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  <c r="BC22" s="423"/>
      <c r="BD22" s="423"/>
      <c r="BE22" s="423"/>
      <c r="BF22" s="423"/>
      <c r="BG22" s="423"/>
      <c r="BH22" s="423"/>
      <c r="BI22" s="423"/>
      <c r="BJ22" s="424"/>
    </row>
    <row r="23" spans="1:69" ht="24" customHeight="1" x14ac:dyDescent="0.15">
      <c r="A23" s="425" t="s">
        <v>65</v>
      </c>
      <c r="B23" s="426"/>
      <c r="C23" s="426"/>
      <c r="D23" s="426"/>
      <c r="E23" s="426"/>
      <c r="F23" s="426"/>
      <c r="G23" s="427"/>
      <c r="H23" s="431" t="str">
        <f>IF(入力!C33="","",入力!C33)</f>
        <v/>
      </c>
      <c r="I23" s="432"/>
      <c r="J23" s="432"/>
      <c r="K23" s="433"/>
      <c r="L23" s="434" t="s">
        <v>67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5"/>
      <c r="BB23" s="435"/>
      <c r="BC23" s="435"/>
      <c r="BD23" s="435"/>
      <c r="BE23" s="435"/>
      <c r="BF23" s="435"/>
      <c r="BG23" s="435"/>
      <c r="BH23" s="435"/>
      <c r="BI23" s="435"/>
      <c r="BJ23" s="436"/>
      <c r="BL23"/>
    </row>
    <row r="24" spans="1:69" ht="24" customHeight="1" x14ac:dyDescent="0.15">
      <c r="A24" s="428"/>
      <c r="B24" s="429"/>
      <c r="C24" s="429"/>
      <c r="D24" s="429"/>
      <c r="E24" s="429"/>
      <c r="F24" s="429"/>
      <c r="G24" s="430"/>
      <c r="H24" s="268" t="str">
        <f>IF(入力!C35="","",入力!C35)</f>
        <v/>
      </c>
      <c r="I24" s="269"/>
      <c r="J24" s="269"/>
      <c r="K24" s="386"/>
      <c r="L24" s="402" t="s">
        <v>68</v>
      </c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/>
      <c r="BI24" s="403"/>
      <c r="BJ24" s="404"/>
      <c r="BL24"/>
    </row>
    <row r="25" spans="1:69" ht="36" customHeight="1" x14ac:dyDescent="0.15">
      <c r="A25" s="396" t="s">
        <v>66</v>
      </c>
      <c r="B25" s="397"/>
      <c r="C25" s="397"/>
      <c r="D25" s="397"/>
      <c r="E25" s="397"/>
      <c r="F25" s="397"/>
      <c r="G25" s="398"/>
      <c r="H25" s="268" t="str">
        <f>IF(入力!C37="","",入力!C37)</f>
        <v/>
      </c>
      <c r="I25" s="269"/>
      <c r="J25" s="269"/>
      <c r="K25" s="386"/>
      <c r="L25" s="402" t="s">
        <v>69</v>
      </c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403"/>
      <c r="AZ25" s="403"/>
      <c r="BA25" s="403"/>
      <c r="BB25" s="403"/>
      <c r="BC25" s="403"/>
      <c r="BD25" s="403"/>
      <c r="BE25" s="403"/>
      <c r="BF25" s="403"/>
      <c r="BG25" s="403"/>
      <c r="BH25" s="403"/>
      <c r="BI25" s="403"/>
      <c r="BJ25" s="404"/>
      <c r="BL25"/>
    </row>
    <row r="26" spans="1:69" ht="36" customHeight="1" x14ac:dyDescent="0.15">
      <c r="A26" s="399"/>
      <c r="B26" s="400"/>
      <c r="C26" s="400"/>
      <c r="D26" s="400"/>
      <c r="E26" s="400"/>
      <c r="F26" s="400"/>
      <c r="G26" s="401"/>
      <c r="H26" s="357" t="str">
        <f>IF(入力!C39="","",入力!C39)</f>
        <v/>
      </c>
      <c r="I26" s="332"/>
      <c r="J26" s="332"/>
      <c r="K26" s="405"/>
      <c r="L26" s="406" t="s">
        <v>70</v>
      </c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/>
      <c r="BI26" s="407"/>
      <c r="BJ26" s="408"/>
      <c r="BL26"/>
    </row>
    <row r="27" spans="1:69" ht="18" customHeight="1" x14ac:dyDescent="0.15">
      <c r="A27" s="409" t="s">
        <v>71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  <c r="AZ27" s="410"/>
      <c r="BA27" s="410"/>
      <c r="BB27" s="410"/>
      <c r="BC27" s="410"/>
      <c r="BD27" s="410"/>
      <c r="BE27" s="410"/>
      <c r="BF27" s="410"/>
      <c r="BG27" s="410"/>
      <c r="BH27" s="410"/>
      <c r="BI27" s="410"/>
      <c r="BJ27" s="411"/>
    </row>
    <row r="28" spans="1:69" ht="12" customHeight="1" x14ac:dyDescent="0.15">
      <c r="A28" s="391" t="s">
        <v>72</v>
      </c>
      <c r="B28" s="270"/>
      <c r="C28" s="270"/>
      <c r="D28" s="270"/>
      <c r="E28" s="270"/>
      <c r="F28" s="270"/>
      <c r="G28" s="392"/>
      <c r="H28" s="382" t="s">
        <v>13</v>
      </c>
      <c r="I28" s="383"/>
      <c r="J28" s="383"/>
      <c r="K28" s="384"/>
      <c r="L28" s="369"/>
      <c r="M28" s="368"/>
      <c r="N28" s="368"/>
      <c r="O28" s="368" t="str">
        <f>IF(入力!P53="","",入力!P53)</f>
        <v/>
      </c>
      <c r="P28" s="368"/>
      <c r="Q28" s="368"/>
      <c r="R28" s="368" t="s">
        <v>0</v>
      </c>
      <c r="S28" s="368"/>
      <c r="T28" s="368" t="str">
        <f>IF(入力!Z53="","",入力!Z53)</f>
        <v/>
      </c>
      <c r="U28" s="368"/>
      <c r="V28" s="368"/>
      <c r="W28" s="368" t="s">
        <v>1</v>
      </c>
      <c r="X28" s="368"/>
      <c r="Y28" s="368"/>
      <c r="Z28" s="368" t="str">
        <f>IF(入力!AJ53="","",入力!AJ53)</f>
        <v/>
      </c>
      <c r="AA28" s="368"/>
      <c r="AB28" s="368"/>
      <c r="AC28" s="368" t="s">
        <v>2</v>
      </c>
      <c r="AD28" s="368"/>
      <c r="AE28" s="370"/>
      <c r="AF28" s="376" t="s">
        <v>74</v>
      </c>
      <c r="AG28" s="377"/>
      <c r="AH28" s="377"/>
      <c r="AI28" s="377"/>
      <c r="AJ28" s="377"/>
      <c r="AK28" s="377"/>
      <c r="AL28" s="378"/>
      <c r="AM28" s="382" t="s">
        <v>13</v>
      </c>
      <c r="AN28" s="383"/>
      <c r="AO28" s="383"/>
      <c r="AP28" s="384"/>
      <c r="AQ28" s="368"/>
      <c r="AR28" s="368"/>
      <c r="AS28" s="368"/>
      <c r="AT28" s="368" t="str">
        <f>IF(入力!P50="","",入力!P50)</f>
        <v/>
      </c>
      <c r="AU28" s="368"/>
      <c r="AV28" s="368"/>
      <c r="AW28" s="368" t="s">
        <v>0</v>
      </c>
      <c r="AX28" s="368"/>
      <c r="AY28" s="368" t="str">
        <f>IF(入力!Z50="","",入力!Z50)</f>
        <v/>
      </c>
      <c r="AZ28" s="368"/>
      <c r="BA28" s="368"/>
      <c r="BB28" s="368" t="s">
        <v>1</v>
      </c>
      <c r="BC28" s="368"/>
      <c r="BD28" s="368"/>
      <c r="BE28" s="368" t="str">
        <f>IF(入力!AJ50="","",入力!AJ50)</f>
        <v/>
      </c>
      <c r="BF28" s="368"/>
      <c r="BG28" s="368"/>
      <c r="BH28" s="368" t="s">
        <v>2</v>
      </c>
      <c r="BI28" s="368"/>
      <c r="BJ28" s="375"/>
    </row>
    <row r="29" spans="1:69" ht="24" customHeight="1" x14ac:dyDescent="0.15">
      <c r="A29" s="393"/>
      <c r="B29" s="377"/>
      <c r="C29" s="377"/>
      <c r="D29" s="377"/>
      <c r="E29" s="377"/>
      <c r="F29" s="377"/>
      <c r="G29" s="378"/>
      <c r="H29" s="369" t="s">
        <v>18</v>
      </c>
      <c r="I29" s="368"/>
      <c r="J29" s="368"/>
      <c r="K29" s="370"/>
      <c r="L29" s="310" t="str">
        <f>IF(入力!P54="","",入力!P54)</f>
        <v/>
      </c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1"/>
      <c r="AF29" s="379"/>
      <c r="AG29" s="380"/>
      <c r="AH29" s="380"/>
      <c r="AI29" s="380"/>
      <c r="AJ29" s="380"/>
      <c r="AK29" s="380"/>
      <c r="AL29" s="381"/>
      <c r="AM29" s="369" t="s">
        <v>18</v>
      </c>
      <c r="AN29" s="368"/>
      <c r="AO29" s="368"/>
      <c r="AP29" s="370"/>
      <c r="AQ29" s="310" t="str">
        <f>IF(入力!P51="","",入力!P51)</f>
        <v/>
      </c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71"/>
    </row>
    <row r="30" spans="1:69" ht="24" customHeight="1" x14ac:dyDescent="0.15">
      <c r="A30" s="385"/>
      <c r="B30" s="318"/>
      <c r="C30" s="373" t="s">
        <v>19</v>
      </c>
      <c r="D30" s="373"/>
      <c r="E30" s="373"/>
      <c r="F30" s="373"/>
      <c r="G30" s="374"/>
      <c r="H30" s="369" t="s">
        <v>20</v>
      </c>
      <c r="I30" s="368"/>
      <c r="J30" s="368"/>
      <c r="K30" s="370"/>
      <c r="L30" s="269" t="str">
        <f>IF(入力!P55="","",入力!P55)</f>
        <v/>
      </c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386"/>
      <c r="AF30" s="317"/>
      <c r="AG30" s="318"/>
      <c r="AH30" s="373" t="s">
        <v>21</v>
      </c>
      <c r="AI30" s="373"/>
      <c r="AJ30" s="373"/>
      <c r="AK30" s="373"/>
      <c r="AL30" s="374"/>
      <c r="AM30" s="369" t="s">
        <v>20</v>
      </c>
      <c r="AN30" s="368"/>
      <c r="AO30" s="368"/>
      <c r="AP30" s="370"/>
      <c r="AQ30" s="269" t="str">
        <f>IF(入力!P52="","",入力!P52)</f>
        <v/>
      </c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372"/>
    </row>
    <row r="31" spans="1:69" ht="12" customHeight="1" x14ac:dyDescent="0.15">
      <c r="A31" s="393" t="s">
        <v>73</v>
      </c>
      <c r="B31" s="377"/>
      <c r="C31" s="377"/>
      <c r="D31" s="377"/>
      <c r="E31" s="377"/>
      <c r="F31" s="377"/>
      <c r="G31" s="378"/>
      <c r="H31" s="382" t="s">
        <v>13</v>
      </c>
      <c r="I31" s="383"/>
      <c r="J31" s="383"/>
      <c r="K31" s="383"/>
      <c r="L31" s="369"/>
      <c r="M31" s="368"/>
      <c r="N31" s="368"/>
      <c r="O31" s="368" t="str">
        <f>IF(入力!P47="","",入力!P47)</f>
        <v/>
      </c>
      <c r="P31" s="368"/>
      <c r="Q31" s="368"/>
      <c r="R31" s="368" t="s">
        <v>0</v>
      </c>
      <c r="S31" s="368"/>
      <c r="T31" s="368" t="str">
        <f>IF(入力!Z47="","",入力!Z47)</f>
        <v/>
      </c>
      <c r="U31" s="368"/>
      <c r="V31" s="368"/>
      <c r="W31" s="368" t="s">
        <v>1</v>
      </c>
      <c r="X31" s="368"/>
      <c r="Y31" s="368"/>
      <c r="Z31" s="368" t="str">
        <f>IF(入力!AJ47="","",入力!AJ47)</f>
        <v/>
      </c>
      <c r="AA31" s="368"/>
      <c r="AB31" s="368"/>
      <c r="AC31" s="368" t="s">
        <v>2</v>
      </c>
      <c r="AD31" s="368"/>
      <c r="AE31" s="370"/>
      <c r="AF31" s="376" t="s">
        <v>75</v>
      </c>
      <c r="AG31" s="377"/>
      <c r="AH31" s="377"/>
      <c r="AI31" s="377"/>
      <c r="AJ31" s="377"/>
      <c r="AK31" s="377"/>
      <c r="AL31" s="378"/>
      <c r="AM31" s="382" t="s">
        <v>13</v>
      </c>
      <c r="AN31" s="383"/>
      <c r="AO31" s="383"/>
      <c r="AP31" s="384"/>
      <c r="AQ31" s="369"/>
      <c r="AR31" s="368"/>
      <c r="AS31" s="368"/>
      <c r="AT31" s="368" t="str">
        <f>IF(入力!P56="","",入力!P56)</f>
        <v/>
      </c>
      <c r="AU31" s="368"/>
      <c r="AV31" s="368"/>
      <c r="AW31" s="368" t="s">
        <v>0</v>
      </c>
      <c r="AX31" s="368"/>
      <c r="AY31" s="368" t="str">
        <f>IF(入力!Z56="","",入力!Z56)</f>
        <v/>
      </c>
      <c r="AZ31" s="368"/>
      <c r="BA31" s="368"/>
      <c r="BB31" s="368" t="s">
        <v>1</v>
      </c>
      <c r="BC31" s="368"/>
      <c r="BD31" s="368"/>
      <c r="BE31" s="368" t="str">
        <f>IF(入力!AJ56="","",入力!AJ56)</f>
        <v/>
      </c>
      <c r="BF31" s="368"/>
      <c r="BG31" s="368"/>
      <c r="BH31" s="368" t="s">
        <v>2</v>
      </c>
      <c r="BI31" s="368"/>
      <c r="BJ31" s="375"/>
    </row>
    <row r="32" spans="1:69" ht="12" customHeight="1" x14ac:dyDescent="0.15">
      <c r="A32" s="394"/>
      <c r="B32" s="395"/>
      <c r="C32" s="395"/>
      <c r="D32" s="395"/>
      <c r="E32" s="395"/>
      <c r="F32" s="395"/>
      <c r="G32" s="381"/>
      <c r="H32" s="314" t="s">
        <v>18</v>
      </c>
      <c r="I32" s="315"/>
      <c r="J32" s="315"/>
      <c r="K32" s="316"/>
      <c r="L32" s="327" t="str">
        <f>IF(入力!P48="","",入力!P48)</f>
        <v/>
      </c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87"/>
      <c r="AF32" s="379"/>
      <c r="AG32" s="380"/>
      <c r="AH32" s="380"/>
      <c r="AI32" s="380"/>
      <c r="AJ32" s="380"/>
      <c r="AK32" s="380"/>
      <c r="AL32" s="381"/>
      <c r="AM32" s="314" t="s">
        <v>18</v>
      </c>
      <c r="AN32" s="315"/>
      <c r="AO32" s="315"/>
      <c r="AP32" s="316"/>
      <c r="AQ32" s="320" t="str">
        <f>IF(入力!P57="","",入力!P57)</f>
        <v/>
      </c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2"/>
    </row>
    <row r="33" spans="1:62" ht="12" customHeight="1" x14ac:dyDescent="0.15">
      <c r="A33" s="394"/>
      <c r="B33" s="395"/>
      <c r="C33" s="395"/>
      <c r="D33" s="395"/>
      <c r="E33" s="395"/>
      <c r="F33" s="395"/>
      <c r="G33" s="381"/>
      <c r="H33" s="317"/>
      <c r="I33" s="318"/>
      <c r="J33" s="318"/>
      <c r="K33" s="319"/>
      <c r="L33" s="388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90"/>
      <c r="AF33" s="25" t="s">
        <v>115</v>
      </c>
      <c r="AG33" s="326" t="str">
        <f>IF(入力!C58="","",入力!C58)</f>
        <v/>
      </c>
      <c r="AH33" s="326"/>
      <c r="AI33" s="326"/>
      <c r="AJ33" s="326"/>
      <c r="AK33" s="326"/>
      <c r="AL33" s="24" t="s">
        <v>114</v>
      </c>
      <c r="AM33" s="317"/>
      <c r="AN33" s="318"/>
      <c r="AO33" s="318"/>
      <c r="AP33" s="319"/>
      <c r="AQ33" s="323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5"/>
    </row>
    <row r="34" spans="1:62" ht="24" customHeight="1" thickBot="1" x14ac:dyDescent="0.2">
      <c r="A34" s="361"/>
      <c r="B34" s="362"/>
      <c r="C34" s="363" t="s">
        <v>21</v>
      </c>
      <c r="D34" s="363"/>
      <c r="E34" s="363"/>
      <c r="F34" s="363"/>
      <c r="G34" s="364"/>
      <c r="H34" s="365" t="s">
        <v>20</v>
      </c>
      <c r="I34" s="366"/>
      <c r="J34" s="366"/>
      <c r="K34" s="367"/>
      <c r="L34" s="312" t="str">
        <f>IF(入力!P49="","",入力!P49)</f>
        <v/>
      </c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31"/>
      <c r="AF34" s="350"/>
      <c r="AG34" s="351"/>
      <c r="AH34" s="352" t="s">
        <v>21</v>
      </c>
      <c r="AI34" s="352"/>
      <c r="AJ34" s="352"/>
      <c r="AK34" s="352"/>
      <c r="AL34" s="353"/>
      <c r="AM34" s="314" t="s">
        <v>20</v>
      </c>
      <c r="AN34" s="315"/>
      <c r="AO34" s="315"/>
      <c r="AP34" s="316"/>
      <c r="AQ34" s="313" t="str">
        <f>IF(入力!P58="","",入力!P58)</f>
        <v/>
      </c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35"/>
    </row>
    <row r="35" spans="1:62" ht="18" customHeight="1" thickTop="1" x14ac:dyDescent="0.15">
      <c r="A35" s="272" t="s">
        <v>43</v>
      </c>
      <c r="B35" s="273"/>
      <c r="C35" s="273"/>
      <c r="D35" s="273"/>
      <c r="E35" s="274"/>
      <c r="F35" s="275"/>
      <c r="G35" s="276"/>
      <c r="H35" s="276" t="s">
        <v>0</v>
      </c>
      <c r="I35" s="276"/>
      <c r="J35" s="276"/>
      <c r="K35" s="276"/>
      <c r="L35" s="276" t="s">
        <v>1</v>
      </c>
      <c r="M35" s="276"/>
      <c r="N35" s="277"/>
      <c r="O35" s="277"/>
      <c r="P35" s="278" t="s">
        <v>2</v>
      </c>
      <c r="Q35" s="279"/>
      <c r="R35" s="280" t="s">
        <v>76</v>
      </c>
      <c r="S35" s="281"/>
      <c r="T35" s="281"/>
      <c r="U35" s="281"/>
      <c r="V35" s="301"/>
      <c r="W35" s="302"/>
      <c r="X35" s="302"/>
      <c r="Y35" s="302"/>
      <c r="Z35" s="302" t="s">
        <v>77</v>
      </c>
      <c r="AA35" s="302"/>
      <c r="AB35" s="303"/>
      <c r="AC35" s="304"/>
      <c r="AD35" s="304"/>
      <c r="AE35" s="304"/>
      <c r="AF35" s="358" t="s">
        <v>78</v>
      </c>
      <c r="AG35" s="359"/>
      <c r="AH35" s="360" t="s">
        <v>96</v>
      </c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5" t="s">
        <v>97</v>
      </c>
      <c r="AU35" s="306"/>
      <c r="AV35" s="306"/>
      <c r="AW35" s="306"/>
      <c r="AX35" s="306"/>
      <c r="AY35" s="306"/>
      <c r="AZ35" s="306"/>
      <c r="BA35" s="306"/>
      <c r="BB35" s="307"/>
      <c r="BC35" s="344" t="s">
        <v>100</v>
      </c>
      <c r="BD35" s="345"/>
      <c r="BE35" s="336"/>
      <c r="BF35" s="337"/>
      <c r="BG35" s="337"/>
      <c r="BH35" s="337"/>
      <c r="BI35" s="337"/>
      <c r="BJ35" s="338"/>
    </row>
    <row r="36" spans="1:62" ht="18" customHeight="1" x14ac:dyDescent="0.15">
      <c r="A36" s="41" t="s">
        <v>22</v>
      </c>
      <c r="B36" s="8"/>
      <c r="C36" s="8"/>
      <c r="D36" s="8"/>
      <c r="E36" s="8"/>
      <c r="F36" s="8"/>
      <c r="G36" s="21"/>
      <c r="H36" s="8"/>
      <c r="I36" s="296" t="s">
        <v>38</v>
      </c>
      <c r="J36" s="296"/>
      <c r="K36" s="296"/>
      <c r="L36" s="23" t="s">
        <v>39</v>
      </c>
      <c r="M36" s="296"/>
      <c r="N36" s="296"/>
      <c r="O36" s="296"/>
      <c r="P36" s="296"/>
      <c r="Q36" s="37" t="s">
        <v>34</v>
      </c>
      <c r="R36" s="291" t="s">
        <v>91</v>
      </c>
      <c r="S36" s="292"/>
      <c r="T36" s="292"/>
      <c r="U36" s="293"/>
      <c r="V36" s="294"/>
      <c r="W36" s="295"/>
      <c r="X36" s="295" t="s">
        <v>0</v>
      </c>
      <c r="Y36" s="295"/>
      <c r="Z36" s="295"/>
      <c r="AA36" s="295"/>
      <c r="AB36" s="295" t="s">
        <v>1</v>
      </c>
      <c r="AC36" s="295"/>
      <c r="AD36" s="300"/>
      <c r="AE36" s="300"/>
      <c r="AF36" s="295" t="s">
        <v>2</v>
      </c>
      <c r="AG36" s="308"/>
      <c r="AH36" s="309" t="s">
        <v>98</v>
      </c>
      <c r="AI36" s="310"/>
      <c r="AJ36" s="311"/>
      <c r="AK36" s="312"/>
      <c r="AL36" s="313"/>
      <c r="AM36" s="313"/>
      <c r="AN36" s="313"/>
      <c r="AO36" s="313"/>
      <c r="AP36" s="313"/>
      <c r="AQ36" s="313"/>
      <c r="AR36" s="269" t="s">
        <v>15</v>
      </c>
      <c r="AS36" s="269"/>
      <c r="AT36" s="327"/>
      <c r="AU36" s="328"/>
      <c r="AV36" s="328"/>
      <c r="AW36" s="328"/>
      <c r="AX36" s="328"/>
      <c r="AY36" s="328"/>
      <c r="AZ36" s="328"/>
      <c r="BA36" s="313"/>
      <c r="BB36" s="331"/>
      <c r="BC36" s="346"/>
      <c r="BD36" s="347"/>
      <c r="BE36" s="339"/>
      <c r="BF36" s="340"/>
      <c r="BG36" s="340"/>
      <c r="BH36" s="340"/>
      <c r="BI36" s="340"/>
      <c r="BJ36" s="341"/>
    </row>
    <row r="37" spans="1:62" ht="18" customHeight="1" x14ac:dyDescent="0.15">
      <c r="A37" s="42"/>
      <c r="B37" s="20"/>
      <c r="C37" s="257" t="s">
        <v>79</v>
      </c>
      <c r="D37" s="257"/>
      <c r="E37" s="257"/>
      <c r="F37" s="257"/>
      <c r="G37" s="19"/>
      <c r="H37" s="20"/>
      <c r="I37" s="282" t="s">
        <v>83</v>
      </c>
      <c r="J37" s="283"/>
      <c r="K37" s="283"/>
      <c r="L37" s="19"/>
      <c r="M37" s="20"/>
      <c r="N37" s="257" t="s">
        <v>87</v>
      </c>
      <c r="O37" s="257"/>
      <c r="P37" s="257"/>
      <c r="Q37" s="258"/>
      <c r="R37" s="291" t="s">
        <v>92</v>
      </c>
      <c r="S37" s="292"/>
      <c r="T37" s="292"/>
      <c r="U37" s="293"/>
      <c r="V37" s="294"/>
      <c r="W37" s="295"/>
      <c r="X37" s="295" t="s">
        <v>0</v>
      </c>
      <c r="Y37" s="295"/>
      <c r="Z37" s="295"/>
      <c r="AA37" s="295"/>
      <c r="AB37" s="295" t="s">
        <v>1</v>
      </c>
      <c r="AC37" s="295"/>
      <c r="AD37" s="300"/>
      <c r="AE37" s="300"/>
      <c r="AF37" s="295" t="s">
        <v>2</v>
      </c>
      <c r="AG37" s="308"/>
      <c r="AH37" s="354" t="s">
        <v>99</v>
      </c>
      <c r="AI37" s="355"/>
      <c r="AJ37" s="356"/>
      <c r="AK37" s="357"/>
      <c r="AL37" s="332"/>
      <c r="AM37" s="332"/>
      <c r="AN37" s="332"/>
      <c r="AO37" s="332"/>
      <c r="AP37" s="332"/>
      <c r="AQ37" s="332"/>
      <c r="AR37" s="332" t="s">
        <v>15</v>
      </c>
      <c r="AS37" s="332"/>
      <c r="AT37" s="329"/>
      <c r="AU37" s="330"/>
      <c r="AV37" s="330"/>
      <c r="AW37" s="330"/>
      <c r="AX37" s="330"/>
      <c r="AY37" s="330"/>
      <c r="AZ37" s="330"/>
      <c r="BA37" s="333" t="s">
        <v>15</v>
      </c>
      <c r="BB37" s="334"/>
      <c r="BC37" s="348"/>
      <c r="BD37" s="349"/>
      <c r="BE37" s="342"/>
      <c r="BF37" s="333"/>
      <c r="BG37" s="333"/>
      <c r="BH37" s="333"/>
      <c r="BI37" s="333"/>
      <c r="BJ37" s="343"/>
    </row>
    <row r="38" spans="1:62" ht="18" customHeight="1" x14ac:dyDescent="0.15">
      <c r="A38" s="42"/>
      <c r="B38" s="20"/>
      <c r="C38" s="257" t="s">
        <v>80</v>
      </c>
      <c r="D38" s="257"/>
      <c r="E38" s="257"/>
      <c r="F38" s="282"/>
      <c r="G38" s="19"/>
      <c r="H38" s="20"/>
      <c r="I38" s="282" t="s">
        <v>84</v>
      </c>
      <c r="J38" s="283"/>
      <c r="K38" s="283"/>
      <c r="L38" s="19"/>
      <c r="M38" s="20"/>
      <c r="N38" s="257" t="s">
        <v>88</v>
      </c>
      <c r="O38" s="257"/>
      <c r="P38" s="257"/>
      <c r="Q38" s="258"/>
      <c r="R38" s="284" t="s">
        <v>93</v>
      </c>
      <c r="S38" s="285"/>
      <c r="T38" s="290" t="s">
        <v>487</v>
      </c>
      <c r="U38" s="290"/>
      <c r="V38" s="290"/>
      <c r="W38" s="297"/>
      <c r="X38" s="298"/>
      <c r="Y38" s="298"/>
      <c r="Z38" s="298"/>
      <c r="AA38" s="298"/>
      <c r="AB38" s="298"/>
      <c r="AC38" s="298"/>
      <c r="AD38" s="299"/>
      <c r="AE38" s="248" t="s">
        <v>16</v>
      </c>
      <c r="AF38" s="249"/>
      <c r="AG38" s="254" t="s">
        <v>101</v>
      </c>
      <c r="AH38" s="255"/>
      <c r="AI38" s="255"/>
      <c r="AJ38" s="255"/>
      <c r="AK38" s="255"/>
      <c r="AL38" s="256"/>
      <c r="AM38" s="254" t="s">
        <v>102</v>
      </c>
      <c r="AN38" s="255"/>
      <c r="AO38" s="255"/>
      <c r="AP38" s="255"/>
      <c r="AQ38" s="255"/>
      <c r="AR38" s="256"/>
      <c r="AS38" s="254" t="s">
        <v>103</v>
      </c>
      <c r="AT38" s="255"/>
      <c r="AU38" s="255"/>
      <c r="AV38" s="255"/>
      <c r="AW38" s="255"/>
      <c r="AX38" s="256"/>
      <c r="AY38" s="254" t="s">
        <v>104</v>
      </c>
      <c r="AZ38" s="255"/>
      <c r="BA38" s="255"/>
      <c r="BB38" s="255"/>
      <c r="BC38" s="255"/>
      <c r="BD38" s="256"/>
      <c r="BE38" s="254" t="s">
        <v>105</v>
      </c>
      <c r="BF38" s="255"/>
      <c r="BG38" s="255"/>
      <c r="BH38" s="255"/>
      <c r="BI38" s="255"/>
      <c r="BJ38" s="256"/>
    </row>
    <row r="39" spans="1:62" ht="18" customHeight="1" x14ac:dyDescent="0.15">
      <c r="A39" s="42"/>
      <c r="B39" s="20"/>
      <c r="C39" s="257" t="s">
        <v>81</v>
      </c>
      <c r="D39" s="257"/>
      <c r="E39" s="257"/>
      <c r="F39" s="282"/>
      <c r="G39" s="19"/>
      <c r="H39" s="20"/>
      <c r="I39" s="282" t="s">
        <v>85</v>
      </c>
      <c r="J39" s="283"/>
      <c r="K39" s="283"/>
      <c r="L39" s="19"/>
      <c r="M39" s="20"/>
      <c r="N39" s="257" t="s">
        <v>89</v>
      </c>
      <c r="O39" s="257"/>
      <c r="P39" s="257"/>
      <c r="Q39" s="258"/>
      <c r="R39" s="286"/>
      <c r="S39" s="287"/>
      <c r="T39" s="259" t="s">
        <v>94</v>
      </c>
      <c r="U39" s="259"/>
      <c r="V39" s="259"/>
      <c r="W39" s="268"/>
      <c r="X39" s="269"/>
      <c r="Y39" s="270" t="s">
        <v>0</v>
      </c>
      <c r="Z39" s="270"/>
      <c r="AA39" s="269"/>
      <c r="AB39" s="269"/>
      <c r="AC39" s="270" t="s">
        <v>1</v>
      </c>
      <c r="AD39" s="271"/>
      <c r="AE39" s="250"/>
      <c r="AF39" s="251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6"/>
      <c r="BE39" s="246"/>
      <c r="BF39" s="246"/>
      <c r="BG39" s="246"/>
      <c r="BH39" s="246"/>
      <c r="BI39" s="246"/>
      <c r="BJ39" s="246"/>
    </row>
    <row r="40" spans="1:62" ht="18" customHeight="1" thickBot="1" x14ac:dyDescent="0.2">
      <c r="A40" s="43"/>
      <c r="B40" s="38"/>
      <c r="C40" s="260" t="s">
        <v>82</v>
      </c>
      <c r="D40" s="260"/>
      <c r="E40" s="260"/>
      <c r="F40" s="261"/>
      <c r="G40" s="39"/>
      <c r="H40" s="38"/>
      <c r="I40" s="261" t="s">
        <v>86</v>
      </c>
      <c r="J40" s="262"/>
      <c r="K40" s="262"/>
      <c r="L40" s="39"/>
      <c r="M40" s="38"/>
      <c r="N40" s="260" t="s">
        <v>90</v>
      </c>
      <c r="O40" s="260"/>
      <c r="P40" s="260"/>
      <c r="Q40" s="263"/>
      <c r="R40" s="288"/>
      <c r="S40" s="289"/>
      <c r="T40" s="264" t="s">
        <v>95</v>
      </c>
      <c r="U40" s="264"/>
      <c r="V40" s="264"/>
      <c r="W40" s="265"/>
      <c r="X40" s="266"/>
      <c r="Y40" s="266"/>
      <c r="Z40" s="266"/>
      <c r="AA40" s="266"/>
      <c r="AB40" s="266"/>
      <c r="AC40" s="266"/>
      <c r="AD40" s="267"/>
      <c r="AE40" s="252"/>
      <c r="AF40" s="253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</row>
    <row r="41" spans="1:62" ht="14.45" customHeight="1" thickTop="1" x14ac:dyDescent="0.15">
      <c r="A41" s="13" t="s">
        <v>23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4"/>
    </row>
    <row r="42" spans="1:62" ht="14.45" customHeight="1" x14ac:dyDescent="0.15">
      <c r="A42" s="13"/>
      <c r="BJ42" s="15"/>
    </row>
    <row r="43" spans="1:62" ht="14.45" customHeight="1" x14ac:dyDescent="0.15">
      <c r="A43" s="13"/>
      <c r="BJ43" s="15"/>
    </row>
    <row r="44" spans="1:62" ht="14.45" customHeight="1" x14ac:dyDescent="0.15">
      <c r="A44" s="13"/>
      <c r="BJ44" s="15"/>
    </row>
    <row r="45" spans="1:62" ht="14.45" customHeight="1" x14ac:dyDescent="0.1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</row>
    <row r="46" spans="1:62" ht="18.75" customHeight="1" x14ac:dyDescent="0.15"/>
    <row r="47" spans="1:62" ht="18.75" customHeight="1" x14ac:dyDescent="0.15"/>
    <row r="48" spans="1:62" ht="18.75" customHeight="1" x14ac:dyDescent="0.15"/>
  </sheetData>
  <sheetProtection formatCells="0" formatColumns="0" formatRows="0" insertColumns="0" insertRows="0" insertHyperlinks="0" deleteColumns="0" deleteRows="0" selectLockedCells="1" sort="0" autoFilter="0" pivotTables="0"/>
  <mergeCells count="237">
    <mergeCell ref="K2:U2"/>
    <mergeCell ref="AG4:BJ5"/>
    <mergeCell ref="BA2:BC2"/>
    <mergeCell ref="BD2:BG2"/>
    <mergeCell ref="BH2:BJ2"/>
    <mergeCell ref="A3:B5"/>
    <mergeCell ref="C3:H3"/>
    <mergeCell ref="I3:N3"/>
    <mergeCell ref="O3:T3"/>
    <mergeCell ref="U3:Z3"/>
    <mergeCell ref="AA3:AF3"/>
    <mergeCell ref="AR2:AS2"/>
    <mergeCell ref="AT2:AV2"/>
    <mergeCell ref="AX2:AY2"/>
    <mergeCell ref="A2:E2"/>
    <mergeCell ref="F2:J2"/>
    <mergeCell ref="AB2:AE2"/>
    <mergeCell ref="AF2:AI2"/>
    <mergeCell ref="AI3:BH3"/>
    <mergeCell ref="AK2:AL2"/>
    <mergeCell ref="AM2:AN2"/>
    <mergeCell ref="AO2:AQ2"/>
    <mergeCell ref="C4:H5"/>
    <mergeCell ref="I4:N5"/>
    <mergeCell ref="Y12:AA12"/>
    <mergeCell ref="AC12:AH12"/>
    <mergeCell ref="AL12:AR12"/>
    <mergeCell ref="AV12:BB12"/>
    <mergeCell ref="BC12:BJ12"/>
    <mergeCell ref="A6:BJ7"/>
    <mergeCell ref="A8:E8"/>
    <mergeCell ref="F8:T8"/>
    <mergeCell ref="AQ8:AS8"/>
    <mergeCell ref="AX8:AY8"/>
    <mergeCell ref="AZ8:BC8"/>
    <mergeCell ref="BD8:BE8"/>
    <mergeCell ref="BF8:BH8"/>
    <mergeCell ref="BI8:BJ8"/>
    <mergeCell ref="AT8:AW8"/>
    <mergeCell ref="O4:T5"/>
    <mergeCell ref="U4:Z5"/>
    <mergeCell ref="AA4:AF5"/>
    <mergeCell ref="V16:AC16"/>
    <mergeCell ref="AD16:AF16"/>
    <mergeCell ref="AG16:AI16"/>
    <mergeCell ref="AJ16:AL16"/>
    <mergeCell ref="AM16:AO16"/>
    <mergeCell ref="A13:BJ14"/>
    <mergeCell ref="S9:X9"/>
    <mergeCell ref="Y9:AA9"/>
    <mergeCell ref="AB9:BI9"/>
    <mergeCell ref="Y10:AA10"/>
    <mergeCell ref="AB10:BI10"/>
    <mergeCell ref="Y11:AA11"/>
    <mergeCell ref="AB11:BI11"/>
    <mergeCell ref="A15:G15"/>
    <mergeCell ref="H15:BJ15"/>
    <mergeCell ref="AR16:AV16"/>
    <mergeCell ref="AW16:BC16"/>
    <mergeCell ref="BD16:BE16"/>
    <mergeCell ref="BH16:BJ16"/>
    <mergeCell ref="A16:G16"/>
    <mergeCell ref="J16:M16"/>
    <mergeCell ref="H18:M18"/>
    <mergeCell ref="N18:BJ18"/>
    <mergeCell ref="A20:G20"/>
    <mergeCell ref="AC20:AJ20"/>
    <mergeCell ref="AK20:AR20"/>
    <mergeCell ref="AT20:BA20"/>
    <mergeCell ref="BC20:BJ20"/>
    <mergeCell ref="AT19:BA19"/>
    <mergeCell ref="BC19:BJ19"/>
    <mergeCell ref="N16:P16"/>
    <mergeCell ref="Q16:S16"/>
    <mergeCell ref="AT21:BA21"/>
    <mergeCell ref="BC21:BJ21"/>
    <mergeCell ref="A22:G22"/>
    <mergeCell ref="AC22:AJ22"/>
    <mergeCell ref="AK22:BJ22"/>
    <mergeCell ref="A23:G24"/>
    <mergeCell ref="H23:K23"/>
    <mergeCell ref="L23:BJ23"/>
    <mergeCell ref="H24:K24"/>
    <mergeCell ref="L24:BJ24"/>
    <mergeCell ref="B21:F21"/>
    <mergeCell ref="H21:M22"/>
    <mergeCell ref="N21:AB22"/>
    <mergeCell ref="AC21:AJ21"/>
    <mergeCell ref="AK21:AR21"/>
    <mergeCell ref="H19:M20"/>
    <mergeCell ref="N19:AB20"/>
    <mergeCell ref="AC19:AJ19"/>
    <mergeCell ref="AK19:AR19"/>
    <mergeCell ref="A17:G19"/>
    <mergeCell ref="H17:M17"/>
    <mergeCell ref="N17:BJ17"/>
    <mergeCell ref="A25:G26"/>
    <mergeCell ref="H25:K25"/>
    <mergeCell ref="L25:BJ25"/>
    <mergeCell ref="H26:K26"/>
    <mergeCell ref="L26:BJ26"/>
    <mergeCell ref="A27:BJ27"/>
    <mergeCell ref="AT28:AV28"/>
    <mergeCell ref="AW28:AX28"/>
    <mergeCell ref="AY28:BA28"/>
    <mergeCell ref="BB28:BD28"/>
    <mergeCell ref="BE28:BG28"/>
    <mergeCell ref="BH28:BJ28"/>
    <mergeCell ref="W28:Y28"/>
    <mergeCell ref="Z28:AB28"/>
    <mergeCell ref="AC28:AE28"/>
    <mergeCell ref="AF28:AL29"/>
    <mergeCell ref="AM28:AP28"/>
    <mergeCell ref="L30:AE30"/>
    <mergeCell ref="AC31:AE31"/>
    <mergeCell ref="H32:K33"/>
    <mergeCell ref="L32:AE33"/>
    <mergeCell ref="A28:G29"/>
    <mergeCell ref="H28:K28"/>
    <mergeCell ref="L28:N28"/>
    <mergeCell ref="O28:Q28"/>
    <mergeCell ref="R28:S28"/>
    <mergeCell ref="T28:V28"/>
    <mergeCell ref="H29:K29"/>
    <mergeCell ref="A31:G33"/>
    <mergeCell ref="H31:K31"/>
    <mergeCell ref="L31:N31"/>
    <mergeCell ref="O31:Q31"/>
    <mergeCell ref="R31:S31"/>
    <mergeCell ref="T31:V31"/>
    <mergeCell ref="W31:Y31"/>
    <mergeCell ref="Z31:AB31"/>
    <mergeCell ref="A34:B34"/>
    <mergeCell ref="C34:G34"/>
    <mergeCell ref="H34:K34"/>
    <mergeCell ref="L34:AE34"/>
    <mergeCell ref="AW31:AX31"/>
    <mergeCell ref="AQ28:AS28"/>
    <mergeCell ref="L29:AE29"/>
    <mergeCell ref="AM29:AP29"/>
    <mergeCell ref="AQ29:BJ29"/>
    <mergeCell ref="AM30:AP30"/>
    <mergeCell ref="AQ30:BJ30"/>
    <mergeCell ref="AF30:AG30"/>
    <mergeCell ref="AH30:AL30"/>
    <mergeCell ref="AY31:BA31"/>
    <mergeCell ref="BB31:BD31"/>
    <mergeCell ref="BE31:BG31"/>
    <mergeCell ref="BH31:BJ31"/>
    <mergeCell ref="AF31:AL32"/>
    <mergeCell ref="AM31:AP31"/>
    <mergeCell ref="AQ31:AS31"/>
    <mergeCell ref="AT31:AV31"/>
    <mergeCell ref="A30:B30"/>
    <mergeCell ref="C30:G30"/>
    <mergeCell ref="H30:K30"/>
    <mergeCell ref="AT35:BB35"/>
    <mergeCell ref="AF36:AG36"/>
    <mergeCell ref="AH36:AJ36"/>
    <mergeCell ref="AK36:AQ36"/>
    <mergeCell ref="AR36:AS36"/>
    <mergeCell ref="AM32:AP33"/>
    <mergeCell ref="AQ32:BJ33"/>
    <mergeCell ref="AG33:AK33"/>
    <mergeCell ref="AT36:AZ37"/>
    <mergeCell ref="BA36:BB36"/>
    <mergeCell ref="AR37:AS37"/>
    <mergeCell ref="BA37:BB37"/>
    <mergeCell ref="AM34:AP34"/>
    <mergeCell ref="AQ34:BJ34"/>
    <mergeCell ref="BE35:BJ37"/>
    <mergeCell ref="BC35:BD37"/>
    <mergeCell ref="AF34:AG34"/>
    <mergeCell ref="AH34:AL34"/>
    <mergeCell ref="AF37:AG37"/>
    <mergeCell ref="AH37:AJ37"/>
    <mergeCell ref="AK37:AQ37"/>
    <mergeCell ref="AF35:AG35"/>
    <mergeCell ref="AH35:AS35"/>
    <mergeCell ref="X37:Y37"/>
    <mergeCell ref="AD36:AE36"/>
    <mergeCell ref="V35:Y35"/>
    <mergeCell ref="Z35:AA35"/>
    <mergeCell ref="AB35:AE35"/>
    <mergeCell ref="V36:W36"/>
    <mergeCell ref="X36:Y36"/>
    <mergeCell ref="Z36:AA36"/>
    <mergeCell ref="AB36:AC36"/>
    <mergeCell ref="AD37:AE37"/>
    <mergeCell ref="Z37:AA37"/>
    <mergeCell ref="AB37:AC37"/>
    <mergeCell ref="A35:E35"/>
    <mergeCell ref="F35:G35"/>
    <mergeCell ref="H35:I35"/>
    <mergeCell ref="J35:K35"/>
    <mergeCell ref="L35:M35"/>
    <mergeCell ref="N35:O35"/>
    <mergeCell ref="P35:Q35"/>
    <mergeCell ref="R35:U35"/>
    <mergeCell ref="C38:F38"/>
    <mergeCell ref="I38:K38"/>
    <mergeCell ref="N38:Q38"/>
    <mergeCell ref="R38:S40"/>
    <mergeCell ref="T38:V38"/>
    <mergeCell ref="I37:K37"/>
    <mergeCell ref="N37:Q37"/>
    <mergeCell ref="R37:U37"/>
    <mergeCell ref="V37:W37"/>
    <mergeCell ref="I36:K36"/>
    <mergeCell ref="M36:P36"/>
    <mergeCell ref="R36:U36"/>
    <mergeCell ref="C37:F37"/>
    <mergeCell ref="W38:AD38"/>
    <mergeCell ref="C39:F39"/>
    <mergeCell ref="I39:K39"/>
    <mergeCell ref="N39:Q39"/>
    <mergeCell ref="T39:V39"/>
    <mergeCell ref="C40:F40"/>
    <mergeCell ref="I40:K40"/>
    <mergeCell ref="N40:Q40"/>
    <mergeCell ref="T40:V40"/>
    <mergeCell ref="W40:AD40"/>
    <mergeCell ref="W39:X39"/>
    <mergeCell ref="Y39:Z39"/>
    <mergeCell ref="AA39:AB39"/>
    <mergeCell ref="AC39:AD39"/>
    <mergeCell ref="AG39:AL40"/>
    <mergeCell ref="AM39:AR40"/>
    <mergeCell ref="AE38:AF40"/>
    <mergeCell ref="AG38:AL38"/>
    <mergeCell ref="AM38:AR38"/>
    <mergeCell ref="AS38:AX38"/>
    <mergeCell ref="AY38:BD38"/>
    <mergeCell ref="BE38:BJ38"/>
    <mergeCell ref="AS39:AX40"/>
    <mergeCell ref="AY39:BD40"/>
    <mergeCell ref="BE39:BJ40"/>
  </mergeCells>
  <phoneticPr fontId="5"/>
  <conditionalFormatting sqref="N18:BJ18">
    <cfRule type="expression" dxfId="9" priority="23">
      <formula>IF($N$18="入力して下さい",TRUE,FALSE)</formula>
    </cfRule>
  </conditionalFormatting>
  <conditionalFormatting sqref="N17:BJ17">
    <cfRule type="expression" dxfId="8" priority="22">
      <formula>IF($N$17="入力して下さい",TRUE,FALSE)</formula>
    </cfRule>
  </conditionalFormatting>
  <conditionalFormatting sqref="N19:AB20">
    <cfRule type="expression" dxfId="7" priority="21">
      <formula>IF($N$19="入力して下さい",TRUE,FALSE)</formula>
    </cfRule>
  </conditionalFormatting>
  <conditionalFormatting sqref="N21:AB22">
    <cfRule type="expression" dxfId="6" priority="20">
      <formula>IF($N$21="入力して下さい",TRUE,FALSE)</formula>
    </cfRule>
  </conditionalFormatting>
  <conditionalFormatting sqref="B21:F21">
    <cfRule type="expression" dxfId="5" priority="19">
      <formula>IF($B$21="入力して下さい",TRUE,FALSE)</formula>
    </cfRule>
  </conditionalFormatting>
  <conditionalFormatting sqref="H15:BJ15">
    <cfRule type="expression" dxfId="4" priority="8">
      <formula>IF($H$15="入力して下さい",TRUE,FALSE)</formula>
    </cfRule>
  </conditionalFormatting>
  <conditionalFormatting sqref="AB9:BI9">
    <cfRule type="expression" dxfId="3" priority="7">
      <formula>IF($AB$9="入力して下さい",TRUE,FALSE)</formula>
    </cfRule>
  </conditionalFormatting>
  <conditionalFormatting sqref="AB10:BI10">
    <cfRule type="expression" dxfId="2" priority="6">
      <formula>IF($AB$10="入力して下さい",TRUE,FALSE)</formula>
    </cfRule>
  </conditionalFormatting>
  <conditionalFormatting sqref="AB11:BI11">
    <cfRule type="expression" dxfId="1" priority="5">
      <formula>IF($AB$11="入力して下さい",TRUE,FALSE)</formula>
    </cfRule>
  </conditionalFormatting>
  <conditionalFormatting sqref="BO14:BV14">
    <cfRule type="expression" dxfId="0" priority="4">
      <formula>IF($AK$19="入力して下さい",TRUE,FALSE)</formula>
    </cfRule>
  </conditionalFormatting>
  <dataValidations disablePrompts="1" count="1">
    <dataValidation type="list" allowBlank="1" showInputMessage="1" showErrorMessage="1" sqref="F8:T8">
      <formula1>#REF!</formula1>
    </dataValidation>
  </dataValidations>
  <printOptions verticalCentered="1"/>
  <pageMargins left="0.70866141732283472" right="0.39370078740157483" top="0.39370078740157483" bottom="0.35433070866141736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9525</xdr:rowOff>
                  </from>
                  <to>
                    <xdr:col>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9525</xdr:rowOff>
                  </from>
                  <to>
                    <xdr:col>59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9525</xdr:rowOff>
                  </from>
                  <to>
                    <xdr:col>21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28575</xdr:rowOff>
                  </from>
                  <to>
                    <xdr:col>2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28575</xdr:rowOff>
                  </from>
                  <to>
                    <xdr:col>33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28575</xdr:rowOff>
                  </from>
                  <to>
                    <xdr:col>2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28575</xdr:rowOff>
                  </from>
                  <to>
                    <xdr:col>33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23</xdr:row>
                    <xdr:rowOff>47625</xdr:rowOff>
                  </from>
                  <to>
                    <xdr:col>10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123825</xdr:rowOff>
                  </from>
                  <to>
                    <xdr:col>10</xdr:col>
                    <xdr:colOff>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15</xdr:row>
                    <xdr:rowOff>9525</xdr:rowOff>
                  </from>
                  <to>
                    <xdr:col>43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219075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219075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219075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219075</xdr:rowOff>
                  </from>
                  <to>
                    <xdr:col>2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219075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219075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219075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38</xdr:row>
                    <xdr:rowOff>219075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219075</xdr:rowOff>
                  </from>
                  <to>
                    <xdr:col>2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219075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219075</xdr:rowOff>
                  </from>
                  <to>
                    <xdr:col>13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200025</xdr:rowOff>
                  </from>
                  <to>
                    <xdr:col>2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Y60"/>
  <sheetViews>
    <sheetView view="pageBreakPreview" zoomScaleNormal="100" zoomScaleSheetLayoutView="100" workbookViewId="0">
      <selection sqref="A1:P1"/>
    </sheetView>
  </sheetViews>
  <sheetFormatPr defaultColWidth="9" defaultRowHeight="12" x14ac:dyDescent="0.15"/>
  <cols>
    <col min="1" max="10" width="1.5" style="1" customWidth="1"/>
    <col min="11" max="17" width="1.625" style="1" customWidth="1"/>
    <col min="18" max="27" width="1.5" style="1" customWidth="1"/>
    <col min="28" max="34" width="1.625" style="1" customWidth="1"/>
    <col min="35" max="44" width="1.5" style="1" customWidth="1"/>
    <col min="45" max="51" width="1.625" style="1" customWidth="1"/>
    <col min="52" max="64" width="1.5" style="1" customWidth="1"/>
    <col min="65" max="68" width="1.625" style="1" customWidth="1"/>
    <col min="69" max="79" width="1.5" style="1" customWidth="1"/>
    <col min="80" max="16384" width="9" style="1"/>
  </cols>
  <sheetData>
    <row r="1" spans="1:77" ht="14.25" customHeight="1" thickBot="1" x14ac:dyDescent="0.2">
      <c r="A1" s="468"/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8"/>
      <c r="W1" s="48"/>
      <c r="X1" s="48"/>
      <c r="Y1" s="48"/>
      <c r="Z1" s="48"/>
      <c r="AA1" s="48"/>
      <c r="AB1" s="48"/>
      <c r="AC1" s="48"/>
      <c r="AD1" s="468" t="s">
        <v>46</v>
      </c>
      <c r="AE1" s="468"/>
      <c r="AF1" s="468"/>
      <c r="AG1" s="468"/>
      <c r="AH1" s="468"/>
      <c r="AI1" s="468"/>
      <c r="AJ1" s="468"/>
      <c r="AK1" s="468"/>
      <c r="AL1" s="51"/>
      <c r="AM1" s="51"/>
      <c r="AN1" s="468"/>
      <c r="AO1" s="468"/>
      <c r="AP1" s="468" t="s">
        <v>0</v>
      </c>
      <c r="AQ1" s="468"/>
      <c r="AR1" s="468"/>
      <c r="AS1" s="468"/>
      <c r="AT1" s="468"/>
      <c r="AU1" s="468" t="s">
        <v>1</v>
      </c>
      <c r="AV1" s="468"/>
      <c r="AW1" s="468"/>
      <c r="AX1" s="468"/>
      <c r="AY1" s="468"/>
      <c r="AZ1" s="51"/>
      <c r="BA1" s="468" t="s">
        <v>2</v>
      </c>
      <c r="BB1" s="468"/>
      <c r="BC1" s="48"/>
      <c r="BD1" s="468" t="s">
        <v>45</v>
      </c>
      <c r="BE1" s="468"/>
      <c r="BF1" s="468"/>
      <c r="BG1" s="468"/>
      <c r="BH1" s="468"/>
      <c r="BI1" s="468"/>
      <c r="BJ1" s="468"/>
      <c r="BK1" s="468"/>
      <c r="BL1" s="468"/>
      <c r="BM1" s="468"/>
      <c r="BN1" s="468" t="s">
        <v>47</v>
      </c>
      <c r="BO1" s="468"/>
      <c r="BP1" s="468"/>
      <c r="BW1" s="340"/>
      <c r="BX1" s="340"/>
      <c r="BY1" s="340"/>
    </row>
    <row r="2" spans="1:77" s="2" customFormat="1" ht="20.100000000000001" customHeight="1" thickTop="1" thickBot="1" x14ac:dyDescent="0.2">
      <c r="A2" s="566" t="s">
        <v>106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8"/>
      <c r="AO2" s="568"/>
      <c r="AP2" s="568"/>
      <c r="AQ2" s="568"/>
      <c r="AR2" s="568"/>
      <c r="AS2" s="568"/>
      <c r="AT2" s="568"/>
      <c r="AU2" s="568"/>
      <c r="AV2" s="568"/>
      <c r="AW2" s="569"/>
      <c r="AX2" s="570" t="s">
        <v>36</v>
      </c>
      <c r="AY2" s="571"/>
      <c r="AZ2" s="484"/>
      <c r="BA2" s="484"/>
      <c r="BB2" s="568" t="s">
        <v>107</v>
      </c>
      <c r="BC2" s="568"/>
      <c r="BD2" s="568"/>
      <c r="BE2" s="568"/>
      <c r="BF2" s="572"/>
      <c r="BG2" s="484"/>
      <c r="BH2" s="484"/>
      <c r="BI2" s="568" t="s">
        <v>99</v>
      </c>
      <c r="BJ2" s="568"/>
      <c r="BK2" s="568"/>
      <c r="BL2" s="568"/>
      <c r="BM2" s="568"/>
      <c r="BN2" s="573" t="s">
        <v>35</v>
      </c>
      <c r="BO2" s="573"/>
      <c r="BP2" s="574"/>
    </row>
    <row r="3" spans="1:77" ht="15.95" customHeight="1" thickTop="1" thickBot="1" x14ac:dyDescent="0.2">
      <c r="A3" s="554" t="s">
        <v>25</v>
      </c>
      <c r="B3" s="555"/>
      <c r="C3" s="555"/>
      <c r="D3" s="555"/>
      <c r="E3" s="555"/>
      <c r="F3" s="556" t="s">
        <v>26</v>
      </c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7"/>
      <c r="T3" s="558" t="s">
        <v>27</v>
      </c>
      <c r="U3" s="555"/>
      <c r="V3" s="555"/>
      <c r="W3" s="555"/>
      <c r="X3" s="555"/>
      <c r="Y3" s="559" t="s">
        <v>26</v>
      </c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1" t="s">
        <v>52</v>
      </c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  <c r="BB3" s="563"/>
      <c r="BC3" s="564"/>
      <c r="BD3" s="562"/>
      <c r="BE3" s="562"/>
      <c r="BF3" s="562"/>
      <c r="BG3" s="562"/>
      <c r="BH3" s="562"/>
      <c r="BI3" s="562"/>
      <c r="BJ3" s="562"/>
      <c r="BK3" s="562"/>
      <c r="BL3" s="562"/>
      <c r="BM3" s="562"/>
      <c r="BN3" s="562"/>
      <c r="BO3" s="562"/>
      <c r="BP3" s="565"/>
    </row>
    <row r="4" spans="1:77" ht="15.95" customHeight="1" thickTop="1" x14ac:dyDescent="0.15">
      <c r="A4" s="535" t="s">
        <v>24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7"/>
      <c r="BP4" s="36"/>
    </row>
    <row r="5" spans="1:77" ht="15.95" customHeight="1" x14ac:dyDescent="0.15">
      <c r="A5" s="538"/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40"/>
      <c r="BP5" s="36"/>
    </row>
    <row r="6" spans="1:77" ht="15.95" customHeight="1" x14ac:dyDescent="0.15">
      <c r="A6" s="538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40"/>
      <c r="BP6" s="36"/>
    </row>
    <row r="7" spans="1:77" ht="15.95" customHeight="1" x14ac:dyDescent="0.15">
      <c r="A7" s="538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40"/>
      <c r="BP7" s="36"/>
    </row>
    <row r="8" spans="1:77" ht="15.95" customHeight="1" x14ac:dyDescent="0.15">
      <c r="A8" s="538"/>
      <c r="B8" s="539"/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39"/>
      <c r="AF8" s="539"/>
      <c r="AG8" s="539"/>
      <c r="AH8" s="539"/>
      <c r="AI8" s="539"/>
      <c r="AJ8" s="539"/>
      <c r="AK8" s="539"/>
      <c r="AL8" s="539"/>
      <c r="AM8" s="540"/>
      <c r="BP8" s="36"/>
    </row>
    <row r="9" spans="1:77" ht="15.95" customHeight="1" x14ac:dyDescent="0.15">
      <c r="A9" s="538"/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  <c r="AC9" s="539"/>
      <c r="AD9" s="539"/>
      <c r="AE9" s="539"/>
      <c r="AF9" s="539"/>
      <c r="AG9" s="539"/>
      <c r="AH9" s="539"/>
      <c r="AI9" s="539"/>
      <c r="AJ9" s="539"/>
      <c r="AK9" s="539"/>
      <c r="AL9" s="539"/>
      <c r="AM9" s="540"/>
      <c r="BP9" s="36"/>
    </row>
    <row r="10" spans="1:77" ht="15.95" customHeight="1" x14ac:dyDescent="0.15">
      <c r="A10" s="538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40"/>
      <c r="BP10" s="36"/>
    </row>
    <row r="11" spans="1:77" ht="15.95" customHeight="1" x14ac:dyDescent="0.15">
      <c r="A11" s="538"/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40"/>
      <c r="BP11" s="36"/>
    </row>
    <row r="12" spans="1:77" ht="15.95" customHeight="1" x14ac:dyDescent="0.15">
      <c r="A12" s="538"/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  <c r="AG12" s="539"/>
      <c r="AH12" s="539"/>
      <c r="AI12" s="539"/>
      <c r="AJ12" s="539"/>
      <c r="AK12" s="539"/>
      <c r="AL12" s="539"/>
      <c r="AM12" s="540"/>
      <c r="BP12" s="36"/>
    </row>
    <row r="13" spans="1:77" ht="15.95" customHeight="1" x14ac:dyDescent="0.15">
      <c r="A13" s="541"/>
      <c r="B13" s="542"/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  <c r="AJ13" s="542"/>
      <c r="AK13" s="542"/>
      <c r="AL13" s="542"/>
      <c r="AM13" s="543"/>
      <c r="BP13" s="36"/>
    </row>
    <row r="14" spans="1:77" ht="15.95" customHeight="1" x14ac:dyDescent="0.15">
      <c r="A14" s="34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BM14" s="50"/>
      <c r="BN14" s="50"/>
      <c r="BO14" s="50"/>
      <c r="BP14" s="44"/>
    </row>
    <row r="15" spans="1:77" ht="15.95" customHeight="1" x14ac:dyDescent="0.15">
      <c r="A15" s="34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BM15" s="50"/>
      <c r="BN15" s="50"/>
      <c r="BO15" s="50"/>
      <c r="BP15" s="44"/>
    </row>
    <row r="16" spans="1:77" ht="15.95" customHeight="1" x14ac:dyDescent="0.15">
      <c r="A16" s="34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44"/>
    </row>
    <row r="17" spans="1:68" ht="15.95" customHeight="1" x14ac:dyDescent="0.15">
      <c r="A17" s="34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44"/>
    </row>
    <row r="18" spans="1:68" ht="15.95" customHeight="1" x14ac:dyDescent="0.15">
      <c r="A18" s="34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44"/>
    </row>
    <row r="19" spans="1:68" ht="15.95" customHeight="1" x14ac:dyDescent="0.15">
      <c r="A19" s="34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44"/>
    </row>
    <row r="20" spans="1:68" ht="15.95" customHeight="1" x14ac:dyDescent="0.15">
      <c r="A20" s="34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44"/>
    </row>
    <row r="21" spans="1:68" ht="15.95" customHeight="1" x14ac:dyDescent="0.1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44"/>
    </row>
    <row r="22" spans="1:68" ht="15.95" customHeight="1" x14ac:dyDescent="0.15">
      <c r="A22" s="34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BP22" s="36"/>
    </row>
    <row r="23" spans="1:68" ht="15.95" customHeight="1" x14ac:dyDescent="0.15">
      <c r="A23" s="3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49"/>
      <c r="P23" s="31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N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K23" s="30"/>
      <c r="BP23" s="36"/>
    </row>
    <row r="24" spans="1:68" ht="15.95" customHeight="1" x14ac:dyDescent="0.15">
      <c r="A24" s="34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45"/>
    </row>
    <row r="25" spans="1:68" ht="15.95" customHeight="1" x14ac:dyDescent="0.15">
      <c r="A25" s="34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45"/>
    </row>
    <row r="26" spans="1:68" ht="15.95" customHeight="1" x14ac:dyDescent="0.15">
      <c r="A26" s="3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45"/>
    </row>
    <row r="27" spans="1:68" ht="15.95" customHeight="1" x14ac:dyDescent="0.15">
      <c r="A27" s="3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45"/>
    </row>
    <row r="28" spans="1:68" ht="15.95" customHeight="1" x14ac:dyDescent="0.15">
      <c r="A28" s="3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45"/>
    </row>
    <row r="29" spans="1:68" ht="15.95" customHeight="1" x14ac:dyDescent="0.15">
      <c r="A29" s="3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45"/>
    </row>
    <row r="30" spans="1:68" ht="15.95" customHeight="1" x14ac:dyDescent="0.15">
      <c r="A30" s="34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45"/>
    </row>
    <row r="31" spans="1:68" ht="15.95" customHeight="1" x14ac:dyDescent="0.15">
      <c r="A31" s="34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45"/>
    </row>
    <row r="32" spans="1:68" ht="15.95" customHeight="1" x14ac:dyDescent="0.15">
      <c r="A32" s="34"/>
      <c r="B32" s="50"/>
      <c r="C32" s="50"/>
      <c r="D32" s="50"/>
      <c r="E32" s="50"/>
      <c r="F32" s="50"/>
      <c r="G32" s="50"/>
      <c r="H32" s="50"/>
      <c r="I32" s="50"/>
      <c r="J32" s="30"/>
      <c r="K32" s="30"/>
      <c r="L32" s="30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46"/>
    </row>
    <row r="33" spans="1:68" ht="15.95" customHeight="1" x14ac:dyDescent="0.15">
      <c r="A33" s="34"/>
      <c r="B33" s="50"/>
      <c r="C33" s="50"/>
      <c r="D33" s="50"/>
      <c r="E33" s="50"/>
      <c r="F33" s="50"/>
      <c r="G33" s="50"/>
      <c r="H33" s="50"/>
      <c r="I33" s="50"/>
      <c r="J33" s="30"/>
      <c r="K33" s="30"/>
      <c r="L33" s="30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46"/>
    </row>
    <row r="34" spans="1:68" ht="15.95" customHeight="1" x14ac:dyDescent="0.15">
      <c r="A34" s="34"/>
      <c r="B34" s="50"/>
      <c r="C34" s="50"/>
      <c r="D34" s="50"/>
      <c r="E34" s="50"/>
      <c r="F34" s="50"/>
      <c r="G34" s="50"/>
      <c r="H34" s="50"/>
      <c r="I34" s="50"/>
      <c r="J34" s="30"/>
      <c r="K34" s="30"/>
      <c r="L34" s="30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46"/>
    </row>
    <row r="35" spans="1:68" ht="15.95" customHeight="1" x14ac:dyDescent="0.15">
      <c r="A35" s="34"/>
      <c r="B35" s="50"/>
      <c r="C35" s="50"/>
      <c r="D35" s="50"/>
      <c r="E35" s="50"/>
      <c r="F35" s="50"/>
      <c r="G35" s="50"/>
      <c r="H35" s="50"/>
      <c r="I35" s="50"/>
      <c r="J35" s="30"/>
      <c r="K35" s="30"/>
      <c r="L35" s="30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46"/>
    </row>
    <row r="36" spans="1:68" ht="15.95" customHeight="1" x14ac:dyDescent="0.15">
      <c r="A36" s="34"/>
      <c r="B36" s="50"/>
      <c r="C36" s="50"/>
      <c r="D36" s="50"/>
      <c r="E36" s="50"/>
      <c r="F36" s="50"/>
      <c r="G36" s="50"/>
      <c r="H36" s="50"/>
      <c r="I36" s="50"/>
      <c r="J36" s="30"/>
      <c r="K36" s="30"/>
      <c r="L36" s="30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46"/>
    </row>
    <row r="37" spans="1:68" ht="15.95" customHeight="1" x14ac:dyDescent="0.15">
      <c r="A37" s="34"/>
      <c r="B37" s="50"/>
      <c r="C37" s="50"/>
      <c r="D37" s="50"/>
      <c r="E37" s="50"/>
      <c r="F37" s="50"/>
      <c r="G37" s="50"/>
      <c r="H37" s="50"/>
      <c r="I37" s="50"/>
      <c r="J37" s="30"/>
      <c r="K37" s="30"/>
      <c r="L37" s="30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46"/>
    </row>
    <row r="38" spans="1:68" ht="15.95" customHeight="1" x14ac:dyDescent="0.15">
      <c r="A38" s="34"/>
      <c r="B38" s="50"/>
      <c r="C38" s="50"/>
      <c r="D38" s="50"/>
      <c r="E38" s="50"/>
      <c r="F38" s="50"/>
      <c r="G38" s="50"/>
      <c r="H38" s="50"/>
      <c r="I38" s="50"/>
      <c r="J38" s="30"/>
      <c r="K38" s="30"/>
      <c r="L38" s="30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46"/>
    </row>
    <row r="39" spans="1:68" ht="15.95" customHeight="1" x14ac:dyDescent="0.15">
      <c r="A39" s="34"/>
      <c r="B39" s="50"/>
      <c r="C39" s="50"/>
      <c r="D39" s="50"/>
      <c r="E39" s="50"/>
      <c r="F39" s="50"/>
      <c r="G39" s="50"/>
      <c r="H39" s="50"/>
      <c r="I39" s="50"/>
      <c r="J39" s="30"/>
      <c r="K39" s="30"/>
      <c r="L39" s="30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46"/>
    </row>
    <row r="40" spans="1:68" ht="15.95" customHeight="1" x14ac:dyDescent="0.15">
      <c r="A40" s="34"/>
      <c r="B40" s="50"/>
      <c r="C40" s="50"/>
      <c r="D40" s="50"/>
      <c r="E40" s="50"/>
      <c r="F40" s="50"/>
      <c r="G40" s="50"/>
      <c r="H40" s="50"/>
      <c r="I40" s="50"/>
      <c r="J40" s="30"/>
      <c r="K40" s="30"/>
      <c r="L40" s="30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46"/>
    </row>
    <row r="41" spans="1:68" ht="15.95" customHeight="1" x14ac:dyDescent="0.15">
      <c r="A41" s="34"/>
      <c r="B41" s="50"/>
      <c r="C41" s="50"/>
      <c r="D41" s="50"/>
      <c r="E41" s="50"/>
      <c r="F41" s="50"/>
      <c r="G41" s="50"/>
      <c r="H41" s="50"/>
      <c r="I41" s="50"/>
      <c r="J41" s="30"/>
      <c r="K41" s="30"/>
      <c r="L41" s="30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46"/>
    </row>
    <row r="42" spans="1:68" ht="15.95" customHeight="1" x14ac:dyDescent="0.15">
      <c r="A42" s="34"/>
      <c r="B42" s="50"/>
      <c r="C42" s="50"/>
      <c r="D42" s="50"/>
      <c r="E42" s="50"/>
      <c r="F42" s="50"/>
      <c r="G42" s="50"/>
      <c r="H42" s="50"/>
      <c r="I42" s="50"/>
      <c r="J42" s="30"/>
      <c r="K42" s="30"/>
      <c r="L42" s="30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46"/>
    </row>
    <row r="43" spans="1:68" ht="15.95" customHeight="1" x14ac:dyDescent="0.15">
      <c r="A43" s="291" t="s">
        <v>108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544"/>
      <c r="AI43" s="545" t="s">
        <v>109</v>
      </c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  <c r="BC43" s="412"/>
      <c r="BD43" s="412"/>
      <c r="BE43" s="412"/>
      <c r="BF43" s="412"/>
      <c r="BG43" s="412"/>
      <c r="BH43" s="412"/>
      <c r="BI43" s="412"/>
      <c r="BJ43" s="412"/>
      <c r="BK43" s="412"/>
      <c r="BL43" s="412"/>
      <c r="BM43" s="412"/>
      <c r="BN43" s="412"/>
      <c r="BO43" s="412"/>
      <c r="BP43" s="477"/>
    </row>
    <row r="44" spans="1:68" ht="15.95" customHeight="1" x14ac:dyDescent="0.15">
      <c r="A44" s="546" t="s">
        <v>37</v>
      </c>
      <c r="B44" s="547"/>
      <c r="C44" s="547"/>
      <c r="D44" s="547"/>
      <c r="E44" s="547"/>
      <c r="F44" s="547"/>
      <c r="G44" s="547"/>
      <c r="H44" s="547"/>
      <c r="I44" s="547"/>
      <c r="J44" s="547"/>
      <c r="K44" s="547"/>
      <c r="L44" s="547"/>
      <c r="M44" s="548"/>
      <c r="N44" s="549" t="s">
        <v>28</v>
      </c>
      <c r="O44" s="549"/>
      <c r="P44" s="549" t="s">
        <v>29</v>
      </c>
      <c r="Q44" s="550"/>
      <c r="R44" s="551" t="s">
        <v>37</v>
      </c>
      <c r="S44" s="547"/>
      <c r="T44" s="547"/>
      <c r="U44" s="547"/>
      <c r="V44" s="547"/>
      <c r="W44" s="547"/>
      <c r="X44" s="547"/>
      <c r="Y44" s="547"/>
      <c r="Z44" s="547"/>
      <c r="AA44" s="547"/>
      <c r="AB44" s="547"/>
      <c r="AC44" s="547"/>
      <c r="AD44" s="548"/>
      <c r="AE44" s="549" t="s">
        <v>28</v>
      </c>
      <c r="AF44" s="549"/>
      <c r="AG44" s="549" t="s">
        <v>29</v>
      </c>
      <c r="AH44" s="552"/>
      <c r="AI44" s="551" t="s">
        <v>37</v>
      </c>
      <c r="AJ44" s="547"/>
      <c r="AK44" s="547"/>
      <c r="AL44" s="547"/>
      <c r="AM44" s="547"/>
      <c r="AN44" s="547"/>
      <c r="AO44" s="547"/>
      <c r="AP44" s="547"/>
      <c r="AQ44" s="547"/>
      <c r="AR44" s="547"/>
      <c r="AS44" s="547"/>
      <c r="AT44" s="547"/>
      <c r="AU44" s="548"/>
      <c r="AV44" s="549" t="s">
        <v>28</v>
      </c>
      <c r="AW44" s="549"/>
      <c r="AX44" s="549" t="s">
        <v>29</v>
      </c>
      <c r="AY44" s="550"/>
      <c r="AZ44" s="551" t="s">
        <v>37</v>
      </c>
      <c r="BA44" s="547"/>
      <c r="BB44" s="547"/>
      <c r="BC44" s="547"/>
      <c r="BD44" s="547"/>
      <c r="BE44" s="547"/>
      <c r="BF44" s="547"/>
      <c r="BG44" s="547"/>
      <c r="BH44" s="547"/>
      <c r="BI44" s="547"/>
      <c r="BJ44" s="547"/>
      <c r="BK44" s="547"/>
      <c r="BL44" s="548"/>
      <c r="BM44" s="549" t="s">
        <v>28</v>
      </c>
      <c r="BN44" s="549"/>
      <c r="BO44" s="549" t="s">
        <v>29</v>
      </c>
      <c r="BP44" s="553"/>
    </row>
    <row r="45" spans="1:68" ht="15.95" customHeight="1" x14ac:dyDescent="0.15">
      <c r="A45" s="575" t="str">
        <f>IF(入力!C63="","",入力!C63)</f>
        <v/>
      </c>
      <c r="B45" s="576"/>
      <c r="C45" s="576"/>
      <c r="D45" s="576"/>
      <c r="E45" s="576"/>
      <c r="F45" s="576"/>
      <c r="G45" s="576"/>
      <c r="H45" s="255" t="str">
        <f>IF(入力!L63="","",入力!L63)</f>
        <v/>
      </c>
      <c r="I45" s="579"/>
      <c r="J45" s="579"/>
      <c r="K45" s="579"/>
      <c r="L45" s="579"/>
      <c r="M45" s="580"/>
      <c r="N45" s="290" t="str">
        <f>IF(入力!T63="","",入力!T63)</f>
        <v/>
      </c>
      <c r="O45" s="290"/>
      <c r="P45" s="530"/>
      <c r="Q45" s="531"/>
      <c r="R45" s="531" t="str">
        <f>IF(入力!C77="","",入力!C77)</f>
        <v/>
      </c>
      <c r="S45" s="533"/>
      <c r="T45" s="533"/>
      <c r="U45" s="533"/>
      <c r="V45" s="533"/>
      <c r="W45" s="533"/>
      <c r="X45" s="533"/>
      <c r="Y45" s="451" t="str">
        <f>IF(入力!L77="","",入力!L77)</f>
        <v/>
      </c>
      <c r="Z45" s="533"/>
      <c r="AA45" s="533"/>
      <c r="AB45" s="533"/>
      <c r="AC45" s="533"/>
      <c r="AD45" s="534"/>
      <c r="AE45" s="290" t="str">
        <f>IF(入力!T77="","",入力!T77)</f>
        <v/>
      </c>
      <c r="AF45" s="290"/>
      <c r="AG45" s="290"/>
      <c r="AH45" s="450"/>
      <c r="AI45" s="531" t="str">
        <f>IF(入力!AC63="","",入力!AC63)</f>
        <v/>
      </c>
      <c r="AJ45" s="533"/>
      <c r="AK45" s="533"/>
      <c r="AL45" s="533"/>
      <c r="AM45" s="533"/>
      <c r="AN45" s="533"/>
      <c r="AO45" s="533"/>
      <c r="AP45" s="451" t="str">
        <f>IF(入力!AL63="","",入力!AL63)</f>
        <v/>
      </c>
      <c r="AQ45" s="533"/>
      <c r="AR45" s="533"/>
      <c r="AS45" s="533"/>
      <c r="AT45" s="533"/>
      <c r="AU45" s="534"/>
      <c r="AV45" s="290" t="str">
        <f>IF(入力!AT63="","",入力!AT63)</f>
        <v/>
      </c>
      <c r="AW45" s="290"/>
      <c r="AX45" s="290"/>
      <c r="AY45" s="530"/>
      <c r="AZ45" s="531" t="str">
        <f>IF(入力!AC78="","",入力!AC78)</f>
        <v/>
      </c>
      <c r="BA45" s="533"/>
      <c r="BB45" s="533"/>
      <c r="BC45" s="533"/>
      <c r="BD45" s="533"/>
      <c r="BE45" s="533"/>
      <c r="BF45" s="533"/>
      <c r="BG45" s="451" t="str">
        <f>IF(入力!AL78="","",入力!AL78)</f>
        <v/>
      </c>
      <c r="BH45" s="533"/>
      <c r="BI45" s="533"/>
      <c r="BJ45" s="533"/>
      <c r="BK45" s="533"/>
      <c r="BL45" s="534"/>
      <c r="BM45" s="290" t="str">
        <f>IF(入力!AT78="","",入力!AT78)</f>
        <v/>
      </c>
      <c r="BN45" s="290"/>
      <c r="BO45" s="290"/>
      <c r="BP45" s="532"/>
    </row>
    <row r="46" spans="1:68" ht="15.95" customHeight="1" x14ac:dyDescent="0.15">
      <c r="A46" s="577" t="str">
        <f>IF(入力!C64="","",入力!C64)</f>
        <v/>
      </c>
      <c r="B46" s="578"/>
      <c r="C46" s="578"/>
      <c r="D46" s="578"/>
      <c r="E46" s="578"/>
      <c r="F46" s="578"/>
      <c r="G46" s="578"/>
      <c r="H46" s="581" t="str">
        <f>IF(入力!L64="","",入力!L64)</f>
        <v/>
      </c>
      <c r="I46" s="582"/>
      <c r="J46" s="582"/>
      <c r="K46" s="582"/>
      <c r="L46" s="582"/>
      <c r="M46" s="583"/>
      <c r="N46" s="259" t="str">
        <f>IF(入力!T64="","",入力!T64)</f>
        <v/>
      </c>
      <c r="O46" s="259"/>
      <c r="P46" s="525"/>
      <c r="Q46" s="526"/>
      <c r="R46" s="526" t="str">
        <f>IF(入力!C78="","",入力!C78)</f>
        <v/>
      </c>
      <c r="S46" s="527"/>
      <c r="T46" s="527"/>
      <c r="U46" s="527"/>
      <c r="V46" s="527"/>
      <c r="W46" s="527"/>
      <c r="X46" s="527"/>
      <c r="Y46" s="383" t="str">
        <f>IF(入力!L78="","",入力!L78)</f>
        <v/>
      </c>
      <c r="Z46" s="527"/>
      <c r="AA46" s="527"/>
      <c r="AB46" s="527"/>
      <c r="AC46" s="527"/>
      <c r="AD46" s="528"/>
      <c r="AE46" s="259" t="str">
        <f>IF(入力!T78="","",入力!T78)</f>
        <v/>
      </c>
      <c r="AF46" s="259"/>
      <c r="AG46" s="259"/>
      <c r="AH46" s="382"/>
      <c r="AI46" s="526" t="str">
        <f>IF(入力!AC64="","",入力!AC64)</f>
        <v/>
      </c>
      <c r="AJ46" s="527"/>
      <c r="AK46" s="527"/>
      <c r="AL46" s="527"/>
      <c r="AM46" s="527"/>
      <c r="AN46" s="527"/>
      <c r="AO46" s="527"/>
      <c r="AP46" s="383" t="str">
        <f>IF(入力!AL64="","",入力!AL64)</f>
        <v/>
      </c>
      <c r="AQ46" s="527"/>
      <c r="AR46" s="527"/>
      <c r="AS46" s="527"/>
      <c r="AT46" s="527"/>
      <c r="AU46" s="528"/>
      <c r="AV46" s="259" t="str">
        <f>IF(入力!AT64="","",入力!AT64)</f>
        <v/>
      </c>
      <c r="AW46" s="259"/>
      <c r="AX46" s="259"/>
      <c r="AY46" s="525"/>
      <c r="AZ46" s="526" t="str">
        <f>IF(入力!AC79="","",入力!AC79)</f>
        <v/>
      </c>
      <c r="BA46" s="527"/>
      <c r="BB46" s="527"/>
      <c r="BC46" s="527"/>
      <c r="BD46" s="527"/>
      <c r="BE46" s="527"/>
      <c r="BF46" s="527"/>
      <c r="BG46" s="383" t="str">
        <f>IF(入力!AL79="","",入力!AL79)</f>
        <v/>
      </c>
      <c r="BH46" s="527"/>
      <c r="BI46" s="527"/>
      <c r="BJ46" s="527"/>
      <c r="BK46" s="527"/>
      <c r="BL46" s="528"/>
      <c r="BM46" s="259" t="str">
        <f>IF(入力!AT79="","",入力!AT79)</f>
        <v/>
      </c>
      <c r="BN46" s="259"/>
      <c r="BO46" s="259"/>
      <c r="BP46" s="501"/>
    </row>
    <row r="47" spans="1:68" ht="15.95" customHeight="1" x14ac:dyDescent="0.15">
      <c r="A47" s="577" t="str">
        <f>IF(入力!C65="","",入力!C65)</f>
        <v/>
      </c>
      <c r="B47" s="578"/>
      <c r="C47" s="578"/>
      <c r="D47" s="578"/>
      <c r="E47" s="578"/>
      <c r="F47" s="578"/>
      <c r="G47" s="578"/>
      <c r="H47" s="581" t="str">
        <f>IF(入力!L65="","",入力!L65)</f>
        <v/>
      </c>
      <c r="I47" s="582"/>
      <c r="J47" s="582"/>
      <c r="K47" s="582"/>
      <c r="L47" s="582"/>
      <c r="M47" s="583"/>
      <c r="N47" s="259" t="str">
        <f>IF(入力!T65="","",入力!T65)</f>
        <v/>
      </c>
      <c r="O47" s="259"/>
      <c r="P47" s="525"/>
      <c r="Q47" s="526"/>
      <c r="R47" s="526" t="str">
        <f>IF(入力!C79="","",入力!C79)</f>
        <v/>
      </c>
      <c r="S47" s="527"/>
      <c r="T47" s="527"/>
      <c r="U47" s="527"/>
      <c r="V47" s="527"/>
      <c r="W47" s="527"/>
      <c r="X47" s="527"/>
      <c r="Y47" s="383" t="str">
        <f>IF(入力!L79="","",入力!L79)</f>
        <v/>
      </c>
      <c r="Z47" s="527"/>
      <c r="AA47" s="527"/>
      <c r="AB47" s="527"/>
      <c r="AC47" s="527"/>
      <c r="AD47" s="528"/>
      <c r="AE47" s="259" t="str">
        <f>IF(入力!T79="","",入力!T79)</f>
        <v/>
      </c>
      <c r="AF47" s="259"/>
      <c r="AG47" s="259"/>
      <c r="AH47" s="382"/>
      <c r="AI47" s="526" t="str">
        <f>IF(入力!AC65="","",入力!AC65)</f>
        <v/>
      </c>
      <c r="AJ47" s="527"/>
      <c r="AK47" s="527"/>
      <c r="AL47" s="527"/>
      <c r="AM47" s="527"/>
      <c r="AN47" s="527"/>
      <c r="AO47" s="527"/>
      <c r="AP47" s="383" t="str">
        <f>IF(入力!AL65="","",入力!AL65)</f>
        <v/>
      </c>
      <c r="AQ47" s="527"/>
      <c r="AR47" s="527"/>
      <c r="AS47" s="527"/>
      <c r="AT47" s="527"/>
      <c r="AU47" s="528"/>
      <c r="AV47" s="259" t="str">
        <f>IF(入力!AT65="","",入力!AT65)</f>
        <v/>
      </c>
      <c r="AW47" s="259"/>
      <c r="AX47" s="259"/>
      <c r="AY47" s="525"/>
      <c r="AZ47" s="526" t="str">
        <f>IF(入力!AC80="","",入力!AC80)</f>
        <v/>
      </c>
      <c r="BA47" s="527"/>
      <c r="BB47" s="527"/>
      <c r="BC47" s="527"/>
      <c r="BD47" s="527"/>
      <c r="BE47" s="527"/>
      <c r="BF47" s="527"/>
      <c r="BG47" s="383" t="str">
        <f>IF(入力!AL80="","",入力!AL80)</f>
        <v/>
      </c>
      <c r="BH47" s="527"/>
      <c r="BI47" s="527"/>
      <c r="BJ47" s="527"/>
      <c r="BK47" s="527"/>
      <c r="BL47" s="528"/>
      <c r="BM47" s="259" t="str">
        <f>IF(入力!AT80="","",入力!AT80)</f>
        <v/>
      </c>
      <c r="BN47" s="259"/>
      <c r="BO47" s="259"/>
      <c r="BP47" s="501"/>
    </row>
    <row r="48" spans="1:68" ht="15.95" customHeight="1" x14ac:dyDescent="0.15">
      <c r="A48" s="577" t="str">
        <f>IF(入力!C66="","",入力!C66)</f>
        <v/>
      </c>
      <c r="B48" s="578"/>
      <c r="C48" s="578"/>
      <c r="D48" s="578"/>
      <c r="E48" s="578"/>
      <c r="F48" s="578"/>
      <c r="G48" s="578"/>
      <c r="H48" s="581" t="str">
        <f>IF(入力!L66="","",入力!L66)</f>
        <v/>
      </c>
      <c r="I48" s="582"/>
      <c r="J48" s="582"/>
      <c r="K48" s="582"/>
      <c r="L48" s="582"/>
      <c r="M48" s="583"/>
      <c r="N48" s="259" t="str">
        <f>IF(入力!T66="","",入力!T66)</f>
        <v/>
      </c>
      <c r="O48" s="259"/>
      <c r="P48" s="525"/>
      <c r="Q48" s="526"/>
      <c r="R48" s="526" t="str">
        <f>IF(入力!C80="","",入力!C80)</f>
        <v/>
      </c>
      <c r="S48" s="527"/>
      <c r="T48" s="527"/>
      <c r="U48" s="527"/>
      <c r="V48" s="527"/>
      <c r="W48" s="527"/>
      <c r="X48" s="527"/>
      <c r="Y48" s="383" t="str">
        <f>IF(入力!L80="","",入力!L80)</f>
        <v/>
      </c>
      <c r="Z48" s="527"/>
      <c r="AA48" s="527"/>
      <c r="AB48" s="527"/>
      <c r="AC48" s="527"/>
      <c r="AD48" s="528"/>
      <c r="AE48" s="259" t="str">
        <f>IF(入力!T80="","",入力!T80)</f>
        <v/>
      </c>
      <c r="AF48" s="259"/>
      <c r="AG48" s="259"/>
      <c r="AH48" s="382"/>
      <c r="AI48" s="526" t="str">
        <f>IF(入力!AC66="","",入力!AC66)</f>
        <v/>
      </c>
      <c r="AJ48" s="527"/>
      <c r="AK48" s="527"/>
      <c r="AL48" s="527"/>
      <c r="AM48" s="527"/>
      <c r="AN48" s="527"/>
      <c r="AO48" s="527"/>
      <c r="AP48" s="383" t="str">
        <f>IF(入力!AL66="","",入力!AL66)</f>
        <v/>
      </c>
      <c r="AQ48" s="527"/>
      <c r="AR48" s="527"/>
      <c r="AS48" s="527"/>
      <c r="AT48" s="527"/>
      <c r="AU48" s="528"/>
      <c r="AV48" s="259" t="str">
        <f>IF(入力!AT66="","",入力!AT66)</f>
        <v/>
      </c>
      <c r="AW48" s="259"/>
      <c r="AX48" s="259"/>
      <c r="AY48" s="525"/>
      <c r="AZ48" s="526" t="str">
        <f>IF(入力!AC81="","",入力!AC81)</f>
        <v/>
      </c>
      <c r="BA48" s="527"/>
      <c r="BB48" s="527"/>
      <c r="BC48" s="527"/>
      <c r="BD48" s="527"/>
      <c r="BE48" s="527"/>
      <c r="BF48" s="527"/>
      <c r="BG48" s="383" t="str">
        <f>IF(入力!AL81="","",入力!AL81)</f>
        <v/>
      </c>
      <c r="BH48" s="527"/>
      <c r="BI48" s="527"/>
      <c r="BJ48" s="527"/>
      <c r="BK48" s="527"/>
      <c r="BL48" s="528"/>
      <c r="BM48" s="259" t="str">
        <f>IF(入力!AT81="","",入力!AT81)</f>
        <v/>
      </c>
      <c r="BN48" s="259"/>
      <c r="BO48" s="259"/>
      <c r="BP48" s="501"/>
    </row>
    <row r="49" spans="1:68" ht="15.95" customHeight="1" x14ac:dyDescent="0.15">
      <c r="A49" s="577" t="str">
        <f>IF(入力!C67="","",入力!C67)</f>
        <v/>
      </c>
      <c r="B49" s="578"/>
      <c r="C49" s="578"/>
      <c r="D49" s="578"/>
      <c r="E49" s="578"/>
      <c r="F49" s="578"/>
      <c r="G49" s="578"/>
      <c r="H49" s="581" t="str">
        <f>IF(入力!L67="","",入力!L67)</f>
        <v/>
      </c>
      <c r="I49" s="582"/>
      <c r="J49" s="582"/>
      <c r="K49" s="582"/>
      <c r="L49" s="582"/>
      <c r="M49" s="583"/>
      <c r="N49" s="259" t="str">
        <f>IF(入力!T67="","",入力!T67)</f>
        <v/>
      </c>
      <c r="O49" s="259"/>
      <c r="P49" s="525"/>
      <c r="Q49" s="526"/>
      <c r="R49" s="526" t="str">
        <f>IF(入力!C81="","",入力!C81)</f>
        <v/>
      </c>
      <c r="S49" s="527"/>
      <c r="T49" s="527"/>
      <c r="U49" s="527"/>
      <c r="V49" s="527"/>
      <c r="W49" s="527"/>
      <c r="X49" s="527"/>
      <c r="Y49" s="383" t="str">
        <f>IF(入力!L81="","",入力!L81)</f>
        <v/>
      </c>
      <c r="Z49" s="527"/>
      <c r="AA49" s="527"/>
      <c r="AB49" s="527"/>
      <c r="AC49" s="527"/>
      <c r="AD49" s="528"/>
      <c r="AE49" s="259" t="str">
        <f>IF(入力!T81="","",入力!T81)</f>
        <v/>
      </c>
      <c r="AF49" s="259"/>
      <c r="AG49" s="259"/>
      <c r="AH49" s="382"/>
      <c r="AI49" s="526" t="str">
        <f>IF(入力!AC67="","",入力!AC67)</f>
        <v/>
      </c>
      <c r="AJ49" s="527"/>
      <c r="AK49" s="527"/>
      <c r="AL49" s="527"/>
      <c r="AM49" s="527"/>
      <c r="AN49" s="527"/>
      <c r="AO49" s="527"/>
      <c r="AP49" s="383" t="str">
        <f>IF(入力!AL67="","",入力!AL67)</f>
        <v/>
      </c>
      <c r="AQ49" s="527"/>
      <c r="AR49" s="527"/>
      <c r="AS49" s="527"/>
      <c r="AT49" s="527"/>
      <c r="AU49" s="528"/>
      <c r="AV49" s="259" t="str">
        <f>IF(入力!AT67="","",入力!AT67)</f>
        <v/>
      </c>
      <c r="AW49" s="259"/>
      <c r="AX49" s="259"/>
      <c r="AY49" s="525"/>
      <c r="AZ49" s="526" t="str">
        <f>IF(入力!AC82="","",入力!AC82)</f>
        <v/>
      </c>
      <c r="BA49" s="527"/>
      <c r="BB49" s="527"/>
      <c r="BC49" s="527"/>
      <c r="BD49" s="527"/>
      <c r="BE49" s="527"/>
      <c r="BF49" s="527"/>
      <c r="BG49" s="383" t="str">
        <f>IF(入力!AL82="","",入力!AL82)</f>
        <v/>
      </c>
      <c r="BH49" s="527"/>
      <c r="BI49" s="527"/>
      <c r="BJ49" s="527"/>
      <c r="BK49" s="527"/>
      <c r="BL49" s="528"/>
      <c r="BM49" s="259" t="str">
        <f>IF(入力!AT82="","",入力!AT82)</f>
        <v/>
      </c>
      <c r="BN49" s="259"/>
      <c r="BO49" s="259"/>
      <c r="BP49" s="501"/>
    </row>
    <row r="50" spans="1:68" ht="15.95" customHeight="1" x14ac:dyDescent="0.15">
      <c r="A50" s="577" t="str">
        <f>IF(入力!C68="","",入力!C68)</f>
        <v/>
      </c>
      <c r="B50" s="578"/>
      <c r="C50" s="578"/>
      <c r="D50" s="578"/>
      <c r="E50" s="578"/>
      <c r="F50" s="578"/>
      <c r="G50" s="578"/>
      <c r="H50" s="581" t="str">
        <f>IF(入力!L68="","",入力!L68)</f>
        <v/>
      </c>
      <c r="I50" s="582"/>
      <c r="J50" s="582"/>
      <c r="K50" s="582"/>
      <c r="L50" s="582"/>
      <c r="M50" s="583"/>
      <c r="N50" s="259" t="str">
        <f>IF(入力!T68="","",入力!T68)</f>
        <v/>
      </c>
      <c r="O50" s="259"/>
      <c r="P50" s="525"/>
      <c r="Q50" s="526"/>
      <c r="R50" s="526" t="str">
        <f>IF(入力!C82="","",入力!C82)</f>
        <v/>
      </c>
      <c r="S50" s="527"/>
      <c r="T50" s="527"/>
      <c r="U50" s="527"/>
      <c r="V50" s="527"/>
      <c r="W50" s="527"/>
      <c r="X50" s="527"/>
      <c r="Y50" s="383" t="str">
        <f>IF(入力!L82="","",入力!L82)</f>
        <v/>
      </c>
      <c r="Z50" s="527"/>
      <c r="AA50" s="527"/>
      <c r="AB50" s="527"/>
      <c r="AC50" s="527"/>
      <c r="AD50" s="528"/>
      <c r="AE50" s="259" t="str">
        <f>IF(入力!T82="","",入力!T82)</f>
        <v/>
      </c>
      <c r="AF50" s="259"/>
      <c r="AG50" s="259"/>
      <c r="AH50" s="382"/>
      <c r="AI50" s="526" t="str">
        <f>IF(入力!AC68="","",入力!AC68)</f>
        <v/>
      </c>
      <c r="AJ50" s="527"/>
      <c r="AK50" s="527"/>
      <c r="AL50" s="527"/>
      <c r="AM50" s="527"/>
      <c r="AN50" s="527"/>
      <c r="AO50" s="527"/>
      <c r="AP50" s="383" t="str">
        <f>IF(入力!AL68="","",入力!AL68)</f>
        <v/>
      </c>
      <c r="AQ50" s="527"/>
      <c r="AR50" s="527"/>
      <c r="AS50" s="527"/>
      <c r="AT50" s="527"/>
      <c r="AU50" s="528"/>
      <c r="AV50" s="259" t="str">
        <f>IF(入力!AT68="","",入力!AT68)</f>
        <v/>
      </c>
      <c r="AW50" s="259"/>
      <c r="AX50" s="259"/>
      <c r="AY50" s="525"/>
      <c r="AZ50" s="526" t="str">
        <f>IF(入力!AC83="","",入力!AC83)</f>
        <v/>
      </c>
      <c r="BA50" s="527"/>
      <c r="BB50" s="527"/>
      <c r="BC50" s="527"/>
      <c r="BD50" s="527"/>
      <c r="BE50" s="527"/>
      <c r="BF50" s="527"/>
      <c r="BG50" s="383" t="str">
        <f>IF(入力!AL83="","",入力!AL83)</f>
        <v/>
      </c>
      <c r="BH50" s="527"/>
      <c r="BI50" s="527"/>
      <c r="BJ50" s="527"/>
      <c r="BK50" s="527"/>
      <c r="BL50" s="528"/>
      <c r="BM50" s="259" t="str">
        <f>IF(入力!AT83="","",入力!AT83)</f>
        <v/>
      </c>
      <c r="BN50" s="259"/>
      <c r="BO50" s="259"/>
      <c r="BP50" s="501"/>
    </row>
    <row r="51" spans="1:68" ht="15.95" customHeight="1" x14ac:dyDescent="0.15">
      <c r="A51" s="577" t="str">
        <f>IF(入力!C69="","",入力!C69)</f>
        <v/>
      </c>
      <c r="B51" s="578"/>
      <c r="C51" s="578"/>
      <c r="D51" s="578"/>
      <c r="E51" s="578"/>
      <c r="F51" s="578"/>
      <c r="G51" s="578"/>
      <c r="H51" s="581" t="str">
        <f>IF(入力!L69="","",入力!L69)</f>
        <v/>
      </c>
      <c r="I51" s="582"/>
      <c r="J51" s="582"/>
      <c r="K51" s="582"/>
      <c r="L51" s="582"/>
      <c r="M51" s="583"/>
      <c r="N51" s="259" t="str">
        <f>IF(入力!T69="","",入力!T69)</f>
        <v/>
      </c>
      <c r="O51" s="259"/>
      <c r="P51" s="525"/>
      <c r="Q51" s="526"/>
      <c r="R51" s="526" t="str">
        <f>IF(入力!C83="","",入力!C83)</f>
        <v/>
      </c>
      <c r="S51" s="527"/>
      <c r="T51" s="527"/>
      <c r="U51" s="527"/>
      <c r="V51" s="527"/>
      <c r="W51" s="527"/>
      <c r="X51" s="527"/>
      <c r="Y51" s="383" t="str">
        <f>IF(入力!L83="","",入力!L83)</f>
        <v/>
      </c>
      <c r="Z51" s="527"/>
      <c r="AA51" s="527"/>
      <c r="AB51" s="527"/>
      <c r="AC51" s="527"/>
      <c r="AD51" s="528"/>
      <c r="AE51" s="259" t="str">
        <f>IF(入力!T83="","",入力!T83)</f>
        <v/>
      </c>
      <c r="AF51" s="259"/>
      <c r="AG51" s="259"/>
      <c r="AH51" s="382"/>
      <c r="AI51" s="526" t="str">
        <f>IF(入力!AC69="","",入力!AC69)</f>
        <v/>
      </c>
      <c r="AJ51" s="527"/>
      <c r="AK51" s="527"/>
      <c r="AL51" s="527"/>
      <c r="AM51" s="527"/>
      <c r="AN51" s="527"/>
      <c r="AO51" s="527"/>
      <c r="AP51" s="383" t="str">
        <f>IF(入力!AL69="","",入力!AL69)</f>
        <v/>
      </c>
      <c r="AQ51" s="527"/>
      <c r="AR51" s="527"/>
      <c r="AS51" s="527"/>
      <c r="AT51" s="527"/>
      <c r="AU51" s="528"/>
      <c r="AV51" s="259" t="str">
        <f>IF(入力!AT69="","",入力!AT69)</f>
        <v/>
      </c>
      <c r="AW51" s="259"/>
      <c r="AX51" s="259"/>
      <c r="AY51" s="525"/>
      <c r="AZ51" s="526"/>
      <c r="BA51" s="527"/>
      <c r="BB51" s="527"/>
      <c r="BC51" s="527"/>
      <c r="BD51" s="527"/>
      <c r="BE51" s="527"/>
      <c r="BF51" s="527"/>
      <c r="BG51" s="383"/>
      <c r="BH51" s="527"/>
      <c r="BI51" s="527"/>
      <c r="BJ51" s="527"/>
      <c r="BK51" s="527"/>
      <c r="BL51" s="528"/>
      <c r="BM51" s="259"/>
      <c r="BN51" s="259"/>
      <c r="BO51" s="259"/>
      <c r="BP51" s="501"/>
    </row>
    <row r="52" spans="1:68" ht="15.95" customHeight="1" x14ac:dyDescent="0.15">
      <c r="A52" s="577" t="str">
        <f>IF(入力!C70="","",入力!C70)</f>
        <v/>
      </c>
      <c r="B52" s="578"/>
      <c r="C52" s="578"/>
      <c r="D52" s="578"/>
      <c r="E52" s="578"/>
      <c r="F52" s="578"/>
      <c r="G52" s="578"/>
      <c r="H52" s="581" t="str">
        <f>IF(入力!L70="","",入力!L70)</f>
        <v/>
      </c>
      <c r="I52" s="582"/>
      <c r="J52" s="582"/>
      <c r="K52" s="582"/>
      <c r="L52" s="582"/>
      <c r="M52" s="583"/>
      <c r="N52" s="259" t="str">
        <f>IF(入力!T70="","",入力!T70)</f>
        <v/>
      </c>
      <c r="O52" s="259"/>
      <c r="P52" s="525"/>
      <c r="Q52" s="526"/>
      <c r="R52" s="526"/>
      <c r="S52" s="527"/>
      <c r="T52" s="527"/>
      <c r="U52" s="527"/>
      <c r="V52" s="527"/>
      <c r="W52" s="527"/>
      <c r="X52" s="527"/>
      <c r="Y52" s="383"/>
      <c r="Z52" s="527"/>
      <c r="AA52" s="527"/>
      <c r="AB52" s="527"/>
      <c r="AC52" s="527"/>
      <c r="AD52" s="528"/>
      <c r="AE52" s="259"/>
      <c r="AF52" s="259"/>
      <c r="AG52" s="382"/>
      <c r="AH52" s="383"/>
      <c r="AI52" s="526" t="str">
        <f>IF(入力!AC70="","",入力!AC70)</f>
        <v/>
      </c>
      <c r="AJ52" s="527"/>
      <c r="AK52" s="527"/>
      <c r="AL52" s="527"/>
      <c r="AM52" s="527"/>
      <c r="AN52" s="527"/>
      <c r="AO52" s="527"/>
      <c r="AP52" s="383" t="str">
        <f>IF(入力!AL70="","",入力!AL70)</f>
        <v/>
      </c>
      <c r="AQ52" s="527"/>
      <c r="AR52" s="527"/>
      <c r="AS52" s="527"/>
      <c r="AT52" s="527"/>
      <c r="AU52" s="528"/>
      <c r="AV52" s="259" t="str">
        <f>IF(入力!AT70="","",入力!AT70)</f>
        <v/>
      </c>
      <c r="AW52" s="259"/>
      <c r="AX52" s="259"/>
      <c r="AY52" s="525"/>
      <c r="AZ52" s="526"/>
      <c r="BA52" s="527"/>
      <c r="BB52" s="527"/>
      <c r="BC52" s="527"/>
      <c r="BD52" s="527"/>
      <c r="BE52" s="527"/>
      <c r="BF52" s="527"/>
      <c r="BG52" s="383"/>
      <c r="BH52" s="527"/>
      <c r="BI52" s="527"/>
      <c r="BJ52" s="527"/>
      <c r="BK52" s="527"/>
      <c r="BL52" s="528"/>
      <c r="BM52" s="259"/>
      <c r="BN52" s="259"/>
      <c r="BO52" s="259"/>
      <c r="BP52" s="501"/>
    </row>
    <row r="53" spans="1:68" ht="15.95" customHeight="1" x14ac:dyDescent="0.15">
      <c r="A53" s="577" t="str">
        <f>IF(入力!C71="","",入力!C71)</f>
        <v/>
      </c>
      <c r="B53" s="578"/>
      <c r="C53" s="578"/>
      <c r="D53" s="578"/>
      <c r="E53" s="578"/>
      <c r="F53" s="578"/>
      <c r="G53" s="578"/>
      <c r="H53" s="581" t="str">
        <f>IF(入力!L71="","",入力!L71)</f>
        <v/>
      </c>
      <c r="I53" s="582"/>
      <c r="J53" s="582"/>
      <c r="K53" s="582"/>
      <c r="L53" s="582"/>
      <c r="M53" s="583"/>
      <c r="N53" s="259" t="str">
        <f>IF(入力!T71="","",入力!T71)</f>
        <v/>
      </c>
      <c r="O53" s="259"/>
      <c r="P53" s="525"/>
      <c r="Q53" s="526"/>
      <c r="R53" s="526"/>
      <c r="S53" s="527"/>
      <c r="T53" s="527"/>
      <c r="U53" s="527"/>
      <c r="V53" s="527"/>
      <c r="W53" s="527"/>
      <c r="X53" s="527"/>
      <c r="Y53" s="383"/>
      <c r="Z53" s="527"/>
      <c r="AA53" s="527"/>
      <c r="AB53" s="527"/>
      <c r="AC53" s="527"/>
      <c r="AD53" s="528"/>
      <c r="AE53" s="382"/>
      <c r="AF53" s="384"/>
      <c r="AG53" s="382"/>
      <c r="AH53" s="383"/>
      <c r="AI53" s="526" t="str">
        <f>IF(入力!AC71="","",入力!AC71)</f>
        <v/>
      </c>
      <c r="AJ53" s="527"/>
      <c r="AK53" s="527"/>
      <c r="AL53" s="527"/>
      <c r="AM53" s="527"/>
      <c r="AN53" s="527"/>
      <c r="AO53" s="527"/>
      <c r="AP53" s="383" t="str">
        <f>IF(入力!AL71="","",入力!AL71)</f>
        <v/>
      </c>
      <c r="AQ53" s="527"/>
      <c r="AR53" s="527"/>
      <c r="AS53" s="527"/>
      <c r="AT53" s="527"/>
      <c r="AU53" s="528"/>
      <c r="AV53" s="259" t="str">
        <f>IF(入力!AT71="","",入力!AT71)</f>
        <v/>
      </c>
      <c r="AW53" s="259"/>
      <c r="AX53" s="259"/>
      <c r="AY53" s="525"/>
      <c r="AZ53" s="526"/>
      <c r="BA53" s="527"/>
      <c r="BB53" s="527"/>
      <c r="BC53" s="527"/>
      <c r="BD53" s="527"/>
      <c r="BE53" s="527"/>
      <c r="BF53" s="527"/>
      <c r="BG53" s="383"/>
      <c r="BH53" s="527"/>
      <c r="BI53" s="527"/>
      <c r="BJ53" s="527"/>
      <c r="BK53" s="527"/>
      <c r="BL53" s="528"/>
      <c r="BM53" s="259"/>
      <c r="BN53" s="259"/>
      <c r="BO53" s="259"/>
      <c r="BP53" s="501"/>
    </row>
    <row r="54" spans="1:68" ht="15.95" customHeight="1" x14ac:dyDescent="0.15">
      <c r="A54" s="577" t="str">
        <f>IF(入力!C72="","",入力!C72)</f>
        <v/>
      </c>
      <c r="B54" s="578"/>
      <c r="C54" s="578"/>
      <c r="D54" s="578"/>
      <c r="E54" s="578"/>
      <c r="F54" s="578"/>
      <c r="G54" s="578"/>
      <c r="H54" s="581" t="str">
        <f>IF(入力!L72="","",入力!L72)</f>
        <v/>
      </c>
      <c r="I54" s="582"/>
      <c r="J54" s="582"/>
      <c r="K54" s="582"/>
      <c r="L54" s="582"/>
      <c r="M54" s="583"/>
      <c r="N54" s="259" t="str">
        <f>IF(入力!T72="","",入力!T72)</f>
        <v/>
      </c>
      <c r="O54" s="259"/>
      <c r="P54" s="382"/>
      <c r="Q54" s="383"/>
      <c r="R54" s="526"/>
      <c r="S54" s="527"/>
      <c r="T54" s="527"/>
      <c r="U54" s="527"/>
      <c r="V54" s="527"/>
      <c r="W54" s="527"/>
      <c r="X54" s="527"/>
      <c r="Y54" s="383"/>
      <c r="Z54" s="527"/>
      <c r="AA54" s="527"/>
      <c r="AB54" s="527"/>
      <c r="AC54" s="527"/>
      <c r="AD54" s="528"/>
      <c r="AE54" s="382"/>
      <c r="AF54" s="384"/>
      <c r="AG54" s="382"/>
      <c r="AH54" s="529"/>
      <c r="AI54" s="526" t="str">
        <f>IF(入力!AC72="","",入力!AC72)</f>
        <v/>
      </c>
      <c r="AJ54" s="527"/>
      <c r="AK54" s="527"/>
      <c r="AL54" s="527"/>
      <c r="AM54" s="527"/>
      <c r="AN54" s="527"/>
      <c r="AO54" s="527"/>
      <c r="AP54" s="383" t="str">
        <f>IF(入力!AL72="","",入力!AL72)</f>
        <v/>
      </c>
      <c r="AQ54" s="527"/>
      <c r="AR54" s="527"/>
      <c r="AS54" s="527"/>
      <c r="AT54" s="527"/>
      <c r="AU54" s="528"/>
      <c r="AV54" s="259" t="str">
        <f>IF(入力!AT72="","",入力!AT72)</f>
        <v/>
      </c>
      <c r="AW54" s="259"/>
      <c r="AX54" s="259"/>
      <c r="AY54" s="525"/>
      <c r="AZ54" s="526"/>
      <c r="BA54" s="527"/>
      <c r="BB54" s="527"/>
      <c r="BC54" s="527"/>
      <c r="BD54" s="527"/>
      <c r="BE54" s="527"/>
      <c r="BF54" s="527"/>
      <c r="BG54" s="383"/>
      <c r="BH54" s="527"/>
      <c r="BI54" s="527"/>
      <c r="BJ54" s="527"/>
      <c r="BK54" s="527"/>
      <c r="BL54" s="528"/>
      <c r="BM54" s="259"/>
      <c r="BN54" s="259"/>
      <c r="BO54" s="259"/>
      <c r="BP54" s="501"/>
    </row>
    <row r="55" spans="1:68" ht="15.95" customHeight="1" x14ac:dyDescent="0.15">
      <c r="A55" s="577" t="str">
        <f>IF(入力!C73="","",入力!C73)</f>
        <v/>
      </c>
      <c r="B55" s="578"/>
      <c r="C55" s="578"/>
      <c r="D55" s="578"/>
      <c r="E55" s="578"/>
      <c r="F55" s="578"/>
      <c r="G55" s="578"/>
      <c r="H55" s="581" t="str">
        <f>IF(入力!L73="","",入力!L73)</f>
        <v/>
      </c>
      <c r="I55" s="582"/>
      <c r="J55" s="582"/>
      <c r="K55" s="582"/>
      <c r="L55" s="582"/>
      <c r="M55" s="583"/>
      <c r="N55" s="259" t="str">
        <f>IF(入力!T73="","",入力!T73)</f>
        <v/>
      </c>
      <c r="O55" s="259"/>
      <c r="P55" s="525"/>
      <c r="Q55" s="526"/>
      <c r="R55" s="526"/>
      <c r="S55" s="527"/>
      <c r="T55" s="527"/>
      <c r="U55" s="527"/>
      <c r="V55" s="527"/>
      <c r="W55" s="527"/>
      <c r="X55" s="527"/>
      <c r="Y55" s="383"/>
      <c r="Z55" s="527"/>
      <c r="AA55" s="527"/>
      <c r="AB55" s="527"/>
      <c r="AC55" s="527"/>
      <c r="AD55" s="528"/>
      <c r="AE55" s="382"/>
      <c r="AF55" s="384"/>
      <c r="AG55" s="382"/>
      <c r="AH55" s="383"/>
      <c r="AI55" s="526" t="str">
        <f>IF(入力!AC73="","",入力!AC73)</f>
        <v/>
      </c>
      <c r="AJ55" s="527"/>
      <c r="AK55" s="527"/>
      <c r="AL55" s="527"/>
      <c r="AM55" s="527"/>
      <c r="AN55" s="527"/>
      <c r="AO55" s="527"/>
      <c r="AP55" s="383" t="str">
        <f>IF(入力!AL73="","",入力!AL73)</f>
        <v/>
      </c>
      <c r="AQ55" s="527"/>
      <c r="AR55" s="527"/>
      <c r="AS55" s="527"/>
      <c r="AT55" s="527"/>
      <c r="AU55" s="528"/>
      <c r="AV55" s="259" t="str">
        <f>IF(入力!AT73="","",入力!AT73)</f>
        <v/>
      </c>
      <c r="AW55" s="259"/>
      <c r="AX55" s="259"/>
      <c r="AY55" s="525"/>
      <c r="AZ55" s="526"/>
      <c r="BA55" s="527"/>
      <c r="BB55" s="527"/>
      <c r="BC55" s="527"/>
      <c r="BD55" s="527"/>
      <c r="BE55" s="527"/>
      <c r="BF55" s="527"/>
      <c r="BG55" s="383"/>
      <c r="BH55" s="527"/>
      <c r="BI55" s="527"/>
      <c r="BJ55" s="527"/>
      <c r="BK55" s="527"/>
      <c r="BL55" s="528"/>
      <c r="BM55" s="259"/>
      <c r="BN55" s="259"/>
      <c r="BO55" s="259"/>
      <c r="BP55" s="501"/>
    </row>
    <row r="56" spans="1:68" ht="15.95" customHeight="1" x14ac:dyDescent="0.15">
      <c r="A56" s="577" t="str">
        <f>IF(入力!C74="","",入力!C74)</f>
        <v/>
      </c>
      <c r="B56" s="578"/>
      <c r="C56" s="578"/>
      <c r="D56" s="578"/>
      <c r="E56" s="578"/>
      <c r="F56" s="578"/>
      <c r="G56" s="578"/>
      <c r="H56" s="581" t="str">
        <f>IF(入力!L74="","",入力!L74)</f>
        <v/>
      </c>
      <c r="I56" s="582"/>
      <c r="J56" s="582"/>
      <c r="K56" s="582"/>
      <c r="L56" s="582"/>
      <c r="M56" s="583"/>
      <c r="N56" s="259" t="str">
        <f>IF(入力!T74="","",入力!T74)</f>
        <v/>
      </c>
      <c r="O56" s="259"/>
      <c r="P56" s="525"/>
      <c r="Q56" s="526"/>
      <c r="R56" s="526"/>
      <c r="S56" s="527"/>
      <c r="T56" s="527"/>
      <c r="U56" s="527"/>
      <c r="V56" s="527"/>
      <c r="W56" s="527"/>
      <c r="X56" s="527"/>
      <c r="Y56" s="383"/>
      <c r="Z56" s="527"/>
      <c r="AA56" s="527"/>
      <c r="AB56" s="527"/>
      <c r="AC56" s="527"/>
      <c r="AD56" s="528"/>
      <c r="AE56" s="382"/>
      <c r="AF56" s="384"/>
      <c r="AG56" s="382"/>
      <c r="AH56" s="383"/>
      <c r="AI56" s="526" t="str">
        <f>IF(入力!AC74="","",入力!AC74)</f>
        <v/>
      </c>
      <c r="AJ56" s="527"/>
      <c r="AK56" s="527"/>
      <c r="AL56" s="527"/>
      <c r="AM56" s="527"/>
      <c r="AN56" s="527"/>
      <c r="AO56" s="527"/>
      <c r="AP56" s="383" t="str">
        <f>IF(入力!AL74="","",入力!AL74)</f>
        <v/>
      </c>
      <c r="AQ56" s="527"/>
      <c r="AR56" s="527"/>
      <c r="AS56" s="527"/>
      <c r="AT56" s="527"/>
      <c r="AU56" s="528"/>
      <c r="AV56" s="259" t="str">
        <f>IF(入力!AT74="","",入力!AT74)</f>
        <v/>
      </c>
      <c r="AW56" s="259"/>
      <c r="AX56" s="259"/>
      <c r="AY56" s="525"/>
      <c r="AZ56" s="526"/>
      <c r="BA56" s="527"/>
      <c r="BB56" s="527"/>
      <c r="BC56" s="527"/>
      <c r="BD56" s="527"/>
      <c r="BE56" s="527"/>
      <c r="BF56" s="527"/>
      <c r="BG56" s="383"/>
      <c r="BH56" s="527"/>
      <c r="BI56" s="527"/>
      <c r="BJ56" s="527"/>
      <c r="BK56" s="527"/>
      <c r="BL56" s="528"/>
      <c r="BM56" s="259"/>
      <c r="BN56" s="259"/>
      <c r="BO56" s="259"/>
      <c r="BP56" s="501"/>
    </row>
    <row r="57" spans="1:68" ht="15.95" customHeight="1" x14ac:dyDescent="0.15">
      <c r="A57" s="577" t="str">
        <f>IF(入力!C75="","",入力!C75)</f>
        <v/>
      </c>
      <c r="B57" s="578"/>
      <c r="C57" s="578"/>
      <c r="D57" s="578"/>
      <c r="E57" s="578"/>
      <c r="F57" s="578"/>
      <c r="G57" s="578"/>
      <c r="H57" s="581" t="str">
        <f>IF(入力!L75="","",入力!L75)</f>
        <v/>
      </c>
      <c r="I57" s="582"/>
      <c r="J57" s="582"/>
      <c r="K57" s="582"/>
      <c r="L57" s="582"/>
      <c r="M57" s="583"/>
      <c r="N57" s="259" t="str">
        <f>IF(入力!T75="","",入力!T75)</f>
        <v/>
      </c>
      <c r="O57" s="259"/>
      <c r="P57" s="523"/>
      <c r="Q57" s="524"/>
      <c r="R57" s="526"/>
      <c r="S57" s="527"/>
      <c r="T57" s="527"/>
      <c r="U57" s="527"/>
      <c r="V57" s="527"/>
      <c r="W57" s="527"/>
      <c r="X57" s="527"/>
      <c r="Y57" s="383"/>
      <c r="Z57" s="527"/>
      <c r="AA57" s="527"/>
      <c r="AB57" s="527"/>
      <c r="AC57" s="527"/>
      <c r="AD57" s="528"/>
      <c r="AE57" s="522"/>
      <c r="AF57" s="522"/>
      <c r="AG57" s="522"/>
      <c r="AH57" s="320"/>
      <c r="AI57" s="526" t="str">
        <f>IF(入力!AC75="","",入力!AC75)</f>
        <v/>
      </c>
      <c r="AJ57" s="527"/>
      <c r="AK57" s="527"/>
      <c r="AL57" s="527"/>
      <c r="AM57" s="527"/>
      <c r="AN57" s="527"/>
      <c r="AO57" s="527"/>
      <c r="AP57" s="383" t="str">
        <f>IF(入力!AL75="","",入力!AL75)</f>
        <v/>
      </c>
      <c r="AQ57" s="527"/>
      <c r="AR57" s="527"/>
      <c r="AS57" s="527"/>
      <c r="AT57" s="527"/>
      <c r="AU57" s="528"/>
      <c r="AV57" s="259" t="str">
        <f>IF(入力!AT75="","",入力!AT75)</f>
        <v/>
      </c>
      <c r="AW57" s="259"/>
      <c r="AX57" s="259"/>
      <c r="AY57" s="525"/>
      <c r="AZ57" s="526"/>
      <c r="BA57" s="527"/>
      <c r="BB57" s="527"/>
      <c r="BC57" s="527"/>
      <c r="BD57" s="527"/>
      <c r="BE57" s="527"/>
      <c r="BF57" s="527"/>
      <c r="BG57" s="383"/>
      <c r="BH57" s="527"/>
      <c r="BI57" s="527"/>
      <c r="BJ57" s="527"/>
      <c r="BK57" s="527"/>
      <c r="BL57" s="528"/>
      <c r="BM57" s="259"/>
      <c r="BN57" s="259"/>
      <c r="BO57" s="259"/>
      <c r="BP57" s="501"/>
    </row>
    <row r="58" spans="1:68" ht="15.95" customHeight="1" thickBot="1" x14ac:dyDescent="0.2">
      <c r="A58" s="577" t="str">
        <f>IF(入力!C76="","",入力!C76)</f>
        <v/>
      </c>
      <c r="B58" s="578"/>
      <c r="C58" s="578"/>
      <c r="D58" s="578"/>
      <c r="E58" s="578"/>
      <c r="F58" s="578"/>
      <c r="G58" s="578"/>
      <c r="H58" s="584" t="str">
        <f>IF(入力!L76="","",入力!L76)</f>
        <v/>
      </c>
      <c r="I58" s="585"/>
      <c r="J58" s="585"/>
      <c r="K58" s="585"/>
      <c r="L58" s="585"/>
      <c r="M58" s="586"/>
      <c r="N58" s="499" t="str">
        <f>IF(入力!T76="","",入力!T76)</f>
        <v/>
      </c>
      <c r="O58" s="499"/>
      <c r="P58" s="523"/>
      <c r="Q58" s="524"/>
      <c r="R58" s="526"/>
      <c r="S58" s="527"/>
      <c r="T58" s="527"/>
      <c r="U58" s="527"/>
      <c r="V58" s="527"/>
      <c r="W58" s="527"/>
      <c r="X58" s="527"/>
      <c r="Y58" s="520"/>
      <c r="Z58" s="519"/>
      <c r="AA58" s="519"/>
      <c r="AB58" s="519"/>
      <c r="AC58" s="519"/>
      <c r="AD58" s="521"/>
      <c r="AE58" s="522"/>
      <c r="AF58" s="522"/>
      <c r="AG58" s="522"/>
      <c r="AH58" s="320"/>
      <c r="AI58" s="526" t="str">
        <f>IF(入力!AC76="","",入力!AC76)</f>
        <v/>
      </c>
      <c r="AJ58" s="527"/>
      <c r="AK58" s="527"/>
      <c r="AL58" s="527"/>
      <c r="AM58" s="527"/>
      <c r="AN58" s="527"/>
      <c r="AO58" s="527"/>
      <c r="AP58" s="383" t="str">
        <f>IF(入力!AL76="","",入力!AL76)</f>
        <v/>
      </c>
      <c r="AQ58" s="527"/>
      <c r="AR58" s="527"/>
      <c r="AS58" s="527"/>
      <c r="AT58" s="527"/>
      <c r="AU58" s="528"/>
      <c r="AV58" s="259" t="str">
        <f>IF(入力!AT76="","",入力!AT76)</f>
        <v/>
      </c>
      <c r="AW58" s="259"/>
      <c r="AX58" s="259"/>
      <c r="AY58" s="525"/>
      <c r="AZ58" s="526"/>
      <c r="BA58" s="527"/>
      <c r="BB58" s="527"/>
      <c r="BC58" s="527"/>
      <c r="BD58" s="527"/>
      <c r="BE58" s="527"/>
      <c r="BF58" s="527"/>
      <c r="BG58" s="383"/>
      <c r="BH58" s="527"/>
      <c r="BI58" s="527"/>
      <c r="BJ58" s="527"/>
      <c r="BK58" s="527"/>
      <c r="BL58" s="528"/>
      <c r="BM58" s="259"/>
      <c r="BN58" s="259"/>
      <c r="BO58" s="259"/>
      <c r="BP58" s="501"/>
    </row>
    <row r="59" spans="1:68" ht="15.95" customHeight="1" thickTop="1" thickBot="1" x14ac:dyDescent="0.2">
      <c r="A59" s="502" t="s">
        <v>30</v>
      </c>
      <c r="B59" s="503"/>
      <c r="C59" s="503"/>
      <c r="D59" s="503"/>
      <c r="E59" s="503"/>
      <c r="F59" s="503"/>
      <c r="G59" s="503"/>
      <c r="H59" s="503"/>
      <c r="I59" s="504" t="s">
        <v>488</v>
      </c>
      <c r="J59" s="504"/>
      <c r="K59" s="504"/>
      <c r="L59" s="504"/>
      <c r="M59" s="504"/>
      <c r="N59" s="504"/>
      <c r="O59" s="504"/>
      <c r="P59" s="504"/>
      <c r="Q59" s="505"/>
      <c r="R59" s="506" t="s">
        <v>31</v>
      </c>
      <c r="S59" s="507"/>
      <c r="T59" s="508"/>
      <c r="U59" s="508"/>
      <c r="V59" s="508"/>
      <c r="W59" s="508"/>
      <c r="X59" s="508"/>
      <c r="Y59" s="509" t="s">
        <v>489</v>
      </c>
      <c r="Z59" s="510"/>
      <c r="AA59" s="510"/>
      <c r="AB59" s="510"/>
      <c r="AC59" s="510"/>
      <c r="AD59" s="510"/>
      <c r="AE59" s="510"/>
      <c r="AF59" s="510"/>
      <c r="AG59" s="510"/>
      <c r="AH59" s="511"/>
      <c r="AI59" s="514" t="str">
        <f>IF(入力!AC77="","",入力!AC77)</f>
        <v/>
      </c>
      <c r="AJ59" s="515"/>
      <c r="AK59" s="515"/>
      <c r="AL59" s="515"/>
      <c r="AM59" s="515"/>
      <c r="AN59" s="515"/>
      <c r="AO59" s="515"/>
      <c r="AP59" s="516" t="str">
        <f>IF(入力!AL77="","",入力!AL77)</f>
        <v/>
      </c>
      <c r="AQ59" s="515"/>
      <c r="AR59" s="515"/>
      <c r="AS59" s="515"/>
      <c r="AT59" s="515"/>
      <c r="AU59" s="517"/>
      <c r="AV59" s="512" t="str">
        <f>IF(入力!AT77="","",入力!AT77)</f>
        <v/>
      </c>
      <c r="AW59" s="512"/>
      <c r="AX59" s="512"/>
      <c r="AY59" s="513"/>
      <c r="AZ59" s="518"/>
      <c r="BA59" s="519"/>
      <c r="BB59" s="519"/>
      <c r="BC59" s="519"/>
      <c r="BD59" s="519"/>
      <c r="BE59" s="519"/>
      <c r="BF59" s="519"/>
      <c r="BG59" s="520"/>
      <c r="BH59" s="519"/>
      <c r="BI59" s="519"/>
      <c r="BJ59" s="519"/>
      <c r="BK59" s="519"/>
      <c r="BL59" s="521"/>
      <c r="BM59" s="499"/>
      <c r="BN59" s="499"/>
      <c r="BO59" s="499"/>
      <c r="BP59" s="500"/>
    </row>
    <row r="60" spans="1:68" ht="18" customHeight="1" thickTop="1" x14ac:dyDescent="0.15"/>
  </sheetData>
  <sheetProtection formatCells="0" formatColumns="0" formatRows="0" insertColumns="0" insertRows="0" insertHyperlinks="0" deleteColumns="0" deleteRows="0" sort="0" autoFilter="0" pivotTables="0"/>
  <mergeCells count="280">
    <mergeCell ref="AZ45:BF45"/>
    <mergeCell ref="AZ46:BF46"/>
    <mergeCell ref="AZ47:BF47"/>
    <mergeCell ref="BG45:BL45"/>
    <mergeCell ref="BG46:BL46"/>
    <mergeCell ref="BG47:BL47"/>
    <mergeCell ref="BG48:BL48"/>
    <mergeCell ref="BG49:BL49"/>
    <mergeCell ref="BG50:BL50"/>
    <mergeCell ref="AZ48:BF48"/>
    <mergeCell ref="AZ49:BF49"/>
    <mergeCell ref="AZ50:BF50"/>
    <mergeCell ref="AI56:AO56"/>
    <mergeCell ref="AI51:AO51"/>
    <mergeCell ref="AI52:AO52"/>
    <mergeCell ref="AI53:AO53"/>
    <mergeCell ref="AZ54:BF54"/>
    <mergeCell ref="AZ55:BF55"/>
    <mergeCell ref="AZ56:BF56"/>
    <mergeCell ref="BG57:BL57"/>
    <mergeCell ref="BG58:BL58"/>
    <mergeCell ref="BG55:BL55"/>
    <mergeCell ref="BG51:BL51"/>
    <mergeCell ref="BG52:BL52"/>
    <mergeCell ref="BG53:BL53"/>
    <mergeCell ref="AZ51:BF51"/>
    <mergeCell ref="AZ52:BF52"/>
    <mergeCell ref="AZ53:BF53"/>
    <mergeCell ref="A54:G54"/>
    <mergeCell ref="A55:G55"/>
    <mergeCell ref="A56:G56"/>
    <mergeCell ref="A57:G57"/>
    <mergeCell ref="A58:G58"/>
    <mergeCell ref="H54:M54"/>
    <mergeCell ref="H55:M55"/>
    <mergeCell ref="H56:M56"/>
    <mergeCell ref="H57:M57"/>
    <mergeCell ref="H58:M58"/>
    <mergeCell ref="H45:M45"/>
    <mergeCell ref="H46:M46"/>
    <mergeCell ref="H47:M47"/>
    <mergeCell ref="H48:M48"/>
    <mergeCell ref="H49:M49"/>
    <mergeCell ref="H50:M50"/>
    <mergeCell ref="H51:M51"/>
    <mergeCell ref="H52:M52"/>
    <mergeCell ref="H53:M53"/>
    <mergeCell ref="A45:G45"/>
    <mergeCell ref="A46:G46"/>
    <mergeCell ref="A47:G47"/>
    <mergeCell ref="A48:G48"/>
    <mergeCell ref="A49:G49"/>
    <mergeCell ref="A50:G50"/>
    <mergeCell ref="A51:G51"/>
    <mergeCell ref="A52:G52"/>
    <mergeCell ref="A53:G53"/>
    <mergeCell ref="BW1:BY1"/>
    <mergeCell ref="A2:AW2"/>
    <mergeCell ref="AX2:AY2"/>
    <mergeCell ref="AZ2:BA2"/>
    <mergeCell ref="BB2:BF2"/>
    <mergeCell ref="BG2:BH2"/>
    <mergeCell ref="BI2:BM2"/>
    <mergeCell ref="AN1:AO1"/>
    <mergeCell ref="AP1:AQ1"/>
    <mergeCell ref="AR1:AT1"/>
    <mergeCell ref="AU1:AV1"/>
    <mergeCell ref="AW1:AY1"/>
    <mergeCell ref="BA1:BB1"/>
    <mergeCell ref="A1:E1"/>
    <mergeCell ref="F1:K1"/>
    <mergeCell ref="L1:P1"/>
    <mergeCell ref="Q1:U1"/>
    <mergeCell ref="AD1:AG1"/>
    <mergeCell ref="AH1:AK1"/>
    <mergeCell ref="BN2:BP2"/>
    <mergeCell ref="A3:E3"/>
    <mergeCell ref="F3:S3"/>
    <mergeCell ref="T3:X3"/>
    <mergeCell ref="Y3:AM3"/>
    <mergeCell ref="AN3:BB3"/>
    <mergeCell ref="BC3:BP3"/>
    <mergeCell ref="BD1:BF1"/>
    <mergeCell ref="BG1:BM1"/>
    <mergeCell ref="BN1:BP1"/>
    <mergeCell ref="A4:AM13"/>
    <mergeCell ref="A43:AH43"/>
    <mergeCell ref="AI43:BP43"/>
    <mergeCell ref="A44:M44"/>
    <mergeCell ref="N44:O44"/>
    <mergeCell ref="P44:Q44"/>
    <mergeCell ref="R44:AD44"/>
    <mergeCell ref="AE44:AF44"/>
    <mergeCell ref="AG44:AH44"/>
    <mergeCell ref="AI44:AU44"/>
    <mergeCell ref="AV44:AW44"/>
    <mergeCell ref="AX44:AY44"/>
    <mergeCell ref="AZ44:BL44"/>
    <mergeCell ref="BM44:BN44"/>
    <mergeCell ref="BO44:BP44"/>
    <mergeCell ref="N45:O45"/>
    <mergeCell ref="P45:Q45"/>
    <mergeCell ref="AE45:AF45"/>
    <mergeCell ref="BO45:BP45"/>
    <mergeCell ref="N46:O46"/>
    <mergeCell ref="P46:Q46"/>
    <mergeCell ref="AE46:AF46"/>
    <mergeCell ref="AG46:AH46"/>
    <mergeCell ref="AV46:AW46"/>
    <mergeCell ref="AX46:AY46"/>
    <mergeCell ref="AG45:AH45"/>
    <mergeCell ref="AV45:AW45"/>
    <mergeCell ref="AX45:AY45"/>
    <mergeCell ref="BM45:BN45"/>
    <mergeCell ref="BM46:BN46"/>
    <mergeCell ref="BO46:BP46"/>
    <mergeCell ref="Y45:AD45"/>
    <mergeCell ref="Y46:AD46"/>
    <mergeCell ref="R45:X45"/>
    <mergeCell ref="R46:X46"/>
    <mergeCell ref="AP45:AU45"/>
    <mergeCell ref="AP46:AU46"/>
    <mergeCell ref="AI45:AO45"/>
    <mergeCell ref="AI46:AO46"/>
    <mergeCell ref="BM47:BN47"/>
    <mergeCell ref="BO47:BP47"/>
    <mergeCell ref="N48:O48"/>
    <mergeCell ref="P48:Q48"/>
    <mergeCell ref="AE48:AF48"/>
    <mergeCell ref="BO48:BP48"/>
    <mergeCell ref="AG48:AH48"/>
    <mergeCell ref="AV48:AW48"/>
    <mergeCell ref="AX48:AY48"/>
    <mergeCell ref="BM48:BN48"/>
    <mergeCell ref="N47:O47"/>
    <mergeCell ref="P47:Q47"/>
    <mergeCell ref="AE47:AF47"/>
    <mergeCell ref="AG47:AH47"/>
    <mergeCell ref="AV47:AW47"/>
    <mergeCell ref="AX47:AY47"/>
    <mergeCell ref="Y47:AD47"/>
    <mergeCell ref="Y48:AD48"/>
    <mergeCell ref="R47:X47"/>
    <mergeCell ref="R48:X48"/>
    <mergeCell ref="AP47:AU47"/>
    <mergeCell ref="AP48:AU48"/>
    <mergeCell ref="AI47:AO47"/>
    <mergeCell ref="AI48:AO48"/>
    <mergeCell ref="BM49:BN49"/>
    <mergeCell ref="BO49:BP49"/>
    <mergeCell ref="N50:O50"/>
    <mergeCell ref="P50:Q50"/>
    <mergeCell ref="AE50:AF50"/>
    <mergeCell ref="AG50:AH50"/>
    <mergeCell ref="AV50:AW50"/>
    <mergeCell ref="AX50:AY50"/>
    <mergeCell ref="BM50:BN50"/>
    <mergeCell ref="BO50:BP50"/>
    <mergeCell ref="N49:O49"/>
    <mergeCell ref="P49:Q49"/>
    <mergeCell ref="AE49:AF49"/>
    <mergeCell ref="AG49:AH49"/>
    <mergeCell ref="AV49:AW49"/>
    <mergeCell ref="AX49:AY49"/>
    <mergeCell ref="R50:X50"/>
    <mergeCell ref="Y49:AD49"/>
    <mergeCell ref="Y50:AD50"/>
    <mergeCell ref="R49:X49"/>
    <mergeCell ref="AP49:AU49"/>
    <mergeCell ref="AP50:AU50"/>
    <mergeCell ref="AI49:AO49"/>
    <mergeCell ref="AI50:AO50"/>
    <mergeCell ref="AE51:AF51"/>
    <mergeCell ref="BO51:BP51"/>
    <mergeCell ref="N52:O52"/>
    <mergeCell ref="P52:Q52"/>
    <mergeCell ref="AE52:AF52"/>
    <mergeCell ref="AG52:AH52"/>
    <mergeCell ref="AV52:AW52"/>
    <mergeCell ref="AX52:AY52"/>
    <mergeCell ref="AG51:AH51"/>
    <mergeCell ref="AV51:AW51"/>
    <mergeCell ref="AX51:AY51"/>
    <mergeCell ref="BM51:BN51"/>
    <mergeCell ref="BM52:BN52"/>
    <mergeCell ref="BO52:BP52"/>
    <mergeCell ref="R51:X51"/>
    <mergeCell ref="R52:X52"/>
    <mergeCell ref="N51:O51"/>
    <mergeCell ref="P51:Q51"/>
    <mergeCell ref="Y51:AD51"/>
    <mergeCell ref="Y52:AD52"/>
    <mergeCell ref="AP51:AU51"/>
    <mergeCell ref="AP52:AU52"/>
    <mergeCell ref="BM53:BN53"/>
    <mergeCell ref="BO53:BP53"/>
    <mergeCell ref="N54:O54"/>
    <mergeCell ref="P54:Q54"/>
    <mergeCell ref="AE54:AF54"/>
    <mergeCell ref="BO54:BP54"/>
    <mergeCell ref="AG54:AH54"/>
    <mergeCell ref="AV54:AW54"/>
    <mergeCell ref="AX54:AY54"/>
    <mergeCell ref="BM54:BN54"/>
    <mergeCell ref="N53:O53"/>
    <mergeCell ref="P53:Q53"/>
    <mergeCell ref="AE53:AF53"/>
    <mergeCell ref="AG53:AH53"/>
    <mergeCell ref="AV53:AW53"/>
    <mergeCell ref="AX53:AY53"/>
    <mergeCell ref="R53:X53"/>
    <mergeCell ref="R54:X54"/>
    <mergeCell ref="Y53:AD53"/>
    <mergeCell ref="Y54:AD54"/>
    <mergeCell ref="AP53:AU53"/>
    <mergeCell ref="AP54:AU54"/>
    <mergeCell ref="BG54:BL54"/>
    <mergeCell ref="AI54:AO54"/>
    <mergeCell ref="BM55:BN55"/>
    <mergeCell ref="BO55:BP55"/>
    <mergeCell ref="N56:O56"/>
    <mergeCell ref="P56:Q56"/>
    <mergeCell ref="AE56:AF56"/>
    <mergeCell ref="AG56:AH56"/>
    <mergeCell ref="AV56:AW56"/>
    <mergeCell ref="AX56:AY56"/>
    <mergeCell ref="BM56:BN56"/>
    <mergeCell ref="BO56:BP56"/>
    <mergeCell ref="N55:O55"/>
    <mergeCell ref="P55:Q55"/>
    <mergeCell ref="AE55:AF55"/>
    <mergeCell ref="AG55:AH55"/>
    <mergeCell ref="AV55:AW55"/>
    <mergeCell ref="AX55:AY55"/>
    <mergeCell ref="R55:X55"/>
    <mergeCell ref="R56:X56"/>
    <mergeCell ref="Y55:AD55"/>
    <mergeCell ref="Y56:AD56"/>
    <mergeCell ref="AP55:AU55"/>
    <mergeCell ref="AP56:AU56"/>
    <mergeCell ref="BG56:BL56"/>
    <mergeCell ref="AI55:AO55"/>
    <mergeCell ref="AE57:AF57"/>
    <mergeCell ref="BO57:BP57"/>
    <mergeCell ref="N58:O58"/>
    <mergeCell ref="P58:Q58"/>
    <mergeCell ref="AE58:AF58"/>
    <mergeCell ref="AG58:AH58"/>
    <mergeCell ref="AV58:AW58"/>
    <mergeCell ref="AX58:AY58"/>
    <mergeCell ref="AG57:AH57"/>
    <mergeCell ref="AV57:AW57"/>
    <mergeCell ref="AX57:AY57"/>
    <mergeCell ref="BM57:BN57"/>
    <mergeCell ref="N57:O57"/>
    <mergeCell ref="P57:Q57"/>
    <mergeCell ref="R57:X57"/>
    <mergeCell ref="R58:X58"/>
    <mergeCell ref="Y57:AD57"/>
    <mergeCell ref="Y58:AD58"/>
    <mergeCell ref="AI57:AO57"/>
    <mergeCell ref="AI58:AO58"/>
    <mergeCell ref="AP57:AU57"/>
    <mergeCell ref="AP58:AU58"/>
    <mergeCell ref="AZ57:BF57"/>
    <mergeCell ref="AZ58:BF58"/>
    <mergeCell ref="BM59:BN59"/>
    <mergeCell ref="BO59:BP59"/>
    <mergeCell ref="BM58:BN58"/>
    <mergeCell ref="BO58:BP58"/>
    <mergeCell ref="A59:H59"/>
    <mergeCell ref="I59:Q59"/>
    <mergeCell ref="R59:X59"/>
    <mergeCell ref="Y59:AH59"/>
    <mergeCell ref="AV59:AW59"/>
    <mergeCell ref="AX59:AY59"/>
    <mergeCell ref="AI59:AO59"/>
    <mergeCell ref="AP59:AU59"/>
    <mergeCell ref="AZ59:BF59"/>
    <mergeCell ref="BG59:BL59"/>
  </mergeCells>
  <phoneticPr fontId="5"/>
  <printOptions verticalCentered="1"/>
  <pageMargins left="0.70866141732283472" right="0.39370078740157483" top="0.39370078740157483" bottom="0.35433070866141736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51</xdr:col>
                    <xdr:colOff>9525</xdr:colOff>
                    <xdr:row>1</xdr:row>
                    <xdr:rowOff>28575</xdr:rowOff>
                  </from>
                  <to>
                    <xdr:col>52</xdr:col>
                    <xdr:colOff>85725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58</xdr:col>
                    <xdr:colOff>47625</xdr:colOff>
                    <xdr:row>1</xdr:row>
                    <xdr:rowOff>28575</xdr:rowOff>
                  </from>
                  <to>
                    <xdr:col>60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BL48"/>
  <sheetViews>
    <sheetView view="pageBreakPreview" zoomScaleNormal="115" zoomScaleSheetLayoutView="100" workbookViewId="0">
      <pane ySplit="1" topLeftCell="A2" activePane="bottomLeft" state="frozen"/>
      <selection activeCell="A2" sqref="A2:AW2"/>
      <selection pane="bottomLeft" activeCell="C4" sqref="C4:H5"/>
    </sheetView>
  </sheetViews>
  <sheetFormatPr defaultColWidth="9" defaultRowHeight="12" x14ac:dyDescent="0.15"/>
  <cols>
    <col min="1" max="66" width="1.5" style="70" customWidth="1"/>
    <col min="67" max="16384" width="9" style="70"/>
  </cols>
  <sheetData>
    <row r="2" spans="1:62" ht="18" customHeight="1" x14ac:dyDescent="0.15">
      <c r="A2" s="667" t="s">
        <v>429</v>
      </c>
      <c r="B2" s="667"/>
      <c r="C2" s="667"/>
      <c r="D2" s="667"/>
      <c r="E2" s="667"/>
      <c r="F2" s="844">
        <v>2</v>
      </c>
      <c r="G2" s="844"/>
      <c r="H2" s="844"/>
      <c r="I2" s="844"/>
      <c r="J2" s="844"/>
      <c r="K2" s="667" t="s">
        <v>486</v>
      </c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8"/>
      <c r="W2" s="68"/>
      <c r="X2" s="68"/>
      <c r="Y2" s="68"/>
      <c r="Z2" s="68"/>
      <c r="AA2" s="68"/>
      <c r="AB2" s="814" t="s">
        <v>46</v>
      </c>
      <c r="AC2" s="814"/>
      <c r="AD2" s="814"/>
      <c r="AE2" s="814"/>
      <c r="AF2" s="814"/>
      <c r="AG2" s="814"/>
      <c r="AH2" s="814"/>
      <c r="AI2" s="814"/>
      <c r="AJ2" s="69"/>
      <c r="AK2" s="814"/>
      <c r="AL2" s="814"/>
      <c r="AM2" s="814" t="s">
        <v>0</v>
      </c>
      <c r="AN2" s="814"/>
      <c r="AO2" s="814"/>
      <c r="AP2" s="814"/>
      <c r="AQ2" s="814"/>
      <c r="AR2" s="814" t="s">
        <v>1</v>
      </c>
      <c r="AS2" s="814"/>
      <c r="AT2" s="814"/>
      <c r="AU2" s="814"/>
      <c r="AV2" s="814"/>
      <c r="AW2" s="69"/>
      <c r="AX2" s="814" t="s">
        <v>2</v>
      </c>
      <c r="AY2" s="814"/>
      <c r="AZ2" s="68"/>
      <c r="BA2" s="667" t="s">
        <v>45</v>
      </c>
      <c r="BB2" s="667"/>
      <c r="BC2" s="667"/>
      <c r="BD2" s="814"/>
      <c r="BE2" s="814"/>
      <c r="BF2" s="814"/>
      <c r="BG2" s="814"/>
      <c r="BH2" s="814" t="s">
        <v>47</v>
      </c>
      <c r="BI2" s="814"/>
      <c r="BJ2" s="814"/>
    </row>
    <row r="3" spans="1:62" ht="18" customHeight="1" x14ac:dyDescent="0.15">
      <c r="A3" s="589" t="s">
        <v>3</v>
      </c>
      <c r="B3" s="590"/>
      <c r="C3" s="841" t="s">
        <v>48</v>
      </c>
      <c r="D3" s="842"/>
      <c r="E3" s="842"/>
      <c r="F3" s="842"/>
      <c r="G3" s="842"/>
      <c r="H3" s="843"/>
      <c r="I3" s="841" t="s">
        <v>49</v>
      </c>
      <c r="J3" s="842"/>
      <c r="K3" s="842"/>
      <c r="L3" s="842"/>
      <c r="M3" s="842"/>
      <c r="N3" s="843"/>
      <c r="O3" s="841" t="s">
        <v>50</v>
      </c>
      <c r="P3" s="842"/>
      <c r="Q3" s="842"/>
      <c r="R3" s="842"/>
      <c r="S3" s="842"/>
      <c r="T3" s="843"/>
      <c r="U3" s="841" t="s">
        <v>51</v>
      </c>
      <c r="V3" s="842"/>
      <c r="W3" s="842"/>
      <c r="X3" s="842"/>
      <c r="Y3" s="842"/>
      <c r="Z3" s="843"/>
      <c r="AA3" s="841"/>
      <c r="AB3" s="842"/>
      <c r="AC3" s="842"/>
      <c r="AD3" s="842"/>
      <c r="AE3" s="842"/>
      <c r="AF3" s="843"/>
      <c r="AG3" s="71"/>
      <c r="AH3" s="72"/>
      <c r="AI3" s="845" t="s">
        <v>52</v>
      </c>
      <c r="AJ3" s="845"/>
      <c r="AK3" s="845"/>
      <c r="AL3" s="845"/>
      <c r="AM3" s="845"/>
      <c r="AN3" s="845"/>
      <c r="AO3" s="845"/>
      <c r="AP3" s="845"/>
      <c r="AQ3" s="845"/>
      <c r="AR3" s="845"/>
      <c r="AS3" s="845"/>
      <c r="AT3" s="845"/>
      <c r="AU3" s="845"/>
      <c r="AV3" s="845"/>
      <c r="AW3" s="845"/>
      <c r="AX3" s="845"/>
      <c r="AY3" s="845"/>
      <c r="AZ3" s="845"/>
      <c r="BA3" s="845"/>
      <c r="BB3" s="845"/>
      <c r="BC3" s="845"/>
      <c r="BD3" s="845"/>
      <c r="BE3" s="845"/>
      <c r="BF3" s="845"/>
      <c r="BG3" s="845"/>
      <c r="BH3" s="845"/>
      <c r="BI3" s="73"/>
      <c r="BJ3" s="74"/>
    </row>
    <row r="4" spans="1:62" ht="26.1" customHeight="1" x14ac:dyDescent="0.15">
      <c r="A4" s="591"/>
      <c r="B4" s="592"/>
      <c r="C4" s="805"/>
      <c r="D4" s="618"/>
      <c r="E4" s="618"/>
      <c r="F4" s="618"/>
      <c r="G4" s="618"/>
      <c r="H4" s="806"/>
      <c r="I4" s="805"/>
      <c r="J4" s="618"/>
      <c r="K4" s="618"/>
      <c r="L4" s="618"/>
      <c r="M4" s="618"/>
      <c r="N4" s="806"/>
      <c r="O4" s="805"/>
      <c r="P4" s="618"/>
      <c r="Q4" s="618"/>
      <c r="R4" s="618"/>
      <c r="S4" s="618"/>
      <c r="T4" s="806"/>
      <c r="U4" s="805"/>
      <c r="V4" s="618"/>
      <c r="W4" s="618"/>
      <c r="X4" s="618"/>
      <c r="Y4" s="618"/>
      <c r="Z4" s="806"/>
      <c r="AA4" s="805"/>
      <c r="AB4" s="618"/>
      <c r="AC4" s="618"/>
      <c r="AD4" s="618"/>
      <c r="AE4" s="618"/>
      <c r="AF4" s="618"/>
      <c r="AG4" s="839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654"/>
      <c r="BF4" s="654"/>
      <c r="BG4" s="654"/>
      <c r="BH4" s="654"/>
      <c r="BI4" s="654"/>
      <c r="BJ4" s="840"/>
    </row>
    <row r="5" spans="1:62" ht="26.1" customHeight="1" thickBot="1" x14ac:dyDescent="0.2">
      <c r="A5" s="591"/>
      <c r="B5" s="592"/>
      <c r="C5" s="807"/>
      <c r="D5" s="678"/>
      <c r="E5" s="678"/>
      <c r="F5" s="678"/>
      <c r="G5" s="678"/>
      <c r="H5" s="679"/>
      <c r="I5" s="807"/>
      <c r="J5" s="678"/>
      <c r="K5" s="678"/>
      <c r="L5" s="678"/>
      <c r="M5" s="678"/>
      <c r="N5" s="679"/>
      <c r="O5" s="807"/>
      <c r="P5" s="678"/>
      <c r="Q5" s="678"/>
      <c r="R5" s="678"/>
      <c r="S5" s="678"/>
      <c r="T5" s="679"/>
      <c r="U5" s="807"/>
      <c r="V5" s="678"/>
      <c r="W5" s="678"/>
      <c r="X5" s="678"/>
      <c r="Y5" s="678"/>
      <c r="Z5" s="679"/>
      <c r="AA5" s="807"/>
      <c r="AB5" s="678"/>
      <c r="AC5" s="678"/>
      <c r="AD5" s="678"/>
      <c r="AE5" s="678"/>
      <c r="AF5" s="678"/>
      <c r="AG5" s="807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9"/>
    </row>
    <row r="6" spans="1:62" ht="9.9499999999999993" customHeight="1" thickTop="1" x14ac:dyDescent="0.15">
      <c r="A6" s="830" t="s">
        <v>53</v>
      </c>
      <c r="B6" s="831"/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  <c r="R6" s="831"/>
      <c r="S6" s="831"/>
      <c r="T6" s="831"/>
      <c r="U6" s="831"/>
      <c r="V6" s="831"/>
      <c r="W6" s="831"/>
      <c r="X6" s="831"/>
      <c r="Y6" s="831"/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31"/>
      <c r="AQ6" s="831"/>
      <c r="AR6" s="831"/>
      <c r="AS6" s="831"/>
      <c r="AT6" s="831"/>
      <c r="AU6" s="831"/>
      <c r="AV6" s="831"/>
      <c r="AW6" s="831"/>
      <c r="AX6" s="831"/>
      <c r="AY6" s="831"/>
      <c r="AZ6" s="831"/>
      <c r="BA6" s="831"/>
      <c r="BB6" s="831"/>
      <c r="BC6" s="831"/>
      <c r="BD6" s="831"/>
      <c r="BE6" s="831"/>
      <c r="BF6" s="831"/>
      <c r="BG6" s="831"/>
      <c r="BH6" s="831"/>
      <c r="BI6" s="831"/>
      <c r="BJ6" s="832"/>
    </row>
    <row r="7" spans="1:62" ht="9.9499999999999993" customHeight="1" x14ac:dyDescent="0.15">
      <c r="A7" s="833"/>
      <c r="B7" s="834"/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4"/>
      <c r="V7" s="834"/>
      <c r="W7" s="834"/>
      <c r="X7" s="834"/>
      <c r="Y7" s="834"/>
      <c r="Z7" s="834"/>
      <c r="AA7" s="834"/>
      <c r="AB7" s="834"/>
      <c r="AC7" s="834"/>
      <c r="AD7" s="834"/>
      <c r="AE7" s="834"/>
      <c r="AF7" s="834"/>
      <c r="AG7" s="834"/>
      <c r="AH7" s="834"/>
      <c r="AI7" s="834"/>
      <c r="AJ7" s="834"/>
      <c r="AK7" s="834"/>
      <c r="AL7" s="834"/>
      <c r="AM7" s="834"/>
      <c r="AN7" s="834"/>
      <c r="AO7" s="834"/>
      <c r="AP7" s="834"/>
      <c r="AQ7" s="834"/>
      <c r="AR7" s="834"/>
      <c r="AS7" s="834"/>
      <c r="AT7" s="834"/>
      <c r="AU7" s="834"/>
      <c r="AV7" s="834"/>
      <c r="AW7" s="834"/>
      <c r="AX7" s="834"/>
      <c r="AY7" s="834"/>
      <c r="AZ7" s="834"/>
      <c r="BA7" s="834"/>
      <c r="BB7" s="834"/>
      <c r="BC7" s="834"/>
      <c r="BD7" s="834"/>
      <c r="BE7" s="834"/>
      <c r="BF7" s="834"/>
      <c r="BG7" s="834"/>
      <c r="BH7" s="834"/>
      <c r="BI7" s="834"/>
      <c r="BJ7" s="835"/>
    </row>
    <row r="8" spans="1:62" ht="18" customHeight="1" x14ac:dyDescent="0.15">
      <c r="A8" s="836" t="s">
        <v>110</v>
      </c>
      <c r="B8" s="663"/>
      <c r="C8" s="663"/>
      <c r="D8" s="663"/>
      <c r="E8" s="663"/>
      <c r="F8" s="814" t="s">
        <v>44</v>
      </c>
      <c r="G8" s="814"/>
      <c r="H8" s="814"/>
      <c r="I8" s="814"/>
      <c r="J8" s="814"/>
      <c r="K8" s="814"/>
      <c r="L8" s="814"/>
      <c r="M8" s="814"/>
      <c r="N8" s="814"/>
      <c r="O8" s="814"/>
      <c r="P8" s="814"/>
      <c r="Q8" s="814"/>
      <c r="R8" s="814"/>
      <c r="S8" s="814"/>
      <c r="T8" s="814"/>
      <c r="AQ8" s="678"/>
      <c r="AR8" s="678"/>
      <c r="AS8" s="678"/>
      <c r="AT8" s="837"/>
      <c r="AU8" s="837"/>
      <c r="AV8" s="837"/>
      <c r="AW8" s="75"/>
      <c r="AX8" s="678" t="s">
        <v>0</v>
      </c>
      <c r="AY8" s="678"/>
      <c r="AZ8" s="837"/>
      <c r="BA8" s="837"/>
      <c r="BB8" s="837"/>
      <c r="BC8" s="837"/>
      <c r="BD8" s="678" t="s">
        <v>4</v>
      </c>
      <c r="BE8" s="678"/>
      <c r="BF8" s="837"/>
      <c r="BG8" s="837"/>
      <c r="BH8" s="837"/>
      <c r="BI8" s="678" t="s">
        <v>5</v>
      </c>
      <c r="BJ8" s="838"/>
    </row>
    <row r="9" spans="1:62" ht="24" customHeight="1" x14ac:dyDescent="0.15">
      <c r="A9" s="76"/>
      <c r="K9" s="77"/>
      <c r="L9" s="77"/>
      <c r="M9" s="77"/>
      <c r="S9" s="814" t="s">
        <v>111</v>
      </c>
      <c r="T9" s="814"/>
      <c r="U9" s="814"/>
      <c r="V9" s="814"/>
      <c r="W9" s="814"/>
      <c r="X9" s="814"/>
      <c r="Y9" s="815" t="s">
        <v>6</v>
      </c>
      <c r="Z9" s="815"/>
      <c r="AA9" s="815"/>
      <c r="AB9" s="816"/>
      <c r="AC9" s="816"/>
      <c r="AD9" s="816"/>
      <c r="AE9" s="816"/>
      <c r="AF9" s="816"/>
      <c r="AG9" s="816"/>
      <c r="AH9" s="816"/>
      <c r="AI9" s="816"/>
      <c r="AJ9" s="816"/>
      <c r="AK9" s="816"/>
      <c r="AL9" s="816"/>
      <c r="AM9" s="816"/>
      <c r="AN9" s="816"/>
      <c r="AO9" s="816"/>
      <c r="AP9" s="816"/>
      <c r="AQ9" s="816"/>
      <c r="AR9" s="816"/>
      <c r="AS9" s="816"/>
      <c r="AT9" s="816"/>
      <c r="AU9" s="816"/>
      <c r="AV9" s="816"/>
      <c r="AW9" s="816"/>
      <c r="AX9" s="816"/>
      <c r="AY9" s="816"/>
      <c r="AZ9" s="816"/>
      <c r="BA9" s="816"/>
      <c r="BB9" s="816"/>
      <c r="BC9" s="816"/>
      <c r="BD9" s="816"/>
      <c r="BE9" s="816"/>
      <c r="BF9" s="816"/>
      <c r="BG9" s="816"/>
      <c r="BH9" s="816"/>
      <c r="BI9" s="816"/>
      <c r="BJ9" s="78"/>
    </row>
    <row r="10" spans="1:62" ht="12" customHeight="1" x14ac:dyDescent="0.15">
      <c r="A10" s="76"/>
      <c r="Y10" s="817" t="s">
        <v>7</v>
      </c>
      <c r="Z10" s="817"/>
      <c r="AA10" s="817"/>
      <c r="AB10" s="690"/>
      <c r="AC10" s="690"/>
      <c r="AD10" s="690"/>
      <c r="AE10" s="690"/>
      <c r="AF10" s="690"/>
      <c r="AG10" s="690"/>
      <c r="AH10" s="690"/>
      <c r="AI10" s="690"/>
      <c r="AJ10" s="690"/>
      <c r="AK10" s="690"/>
      <c r="AL10" s="690"/>
      <c r="AM10" s="690"/>
      <c r="AN10" s="690"/>
      <c r="AO10" s="690"/>
      <c r="AP10" s="690"/>
      <c r="AQ10" s="690"/>
      <c r="AR10" s="690"/>
      <c r="AS10" s="690"/>
      <c r="AT10" s="690"/>
      <c r="AU10" s="690"/>
      <c r="AV10" s="690"/>
      <c r="AW10" s="690"/>
      <c r="AX10" s="690"/>
      <c r="AY10" s="690"/>
      <c r="AZ10" s="690"/>
      <c r="BA10" s="690"/>
      <c r="BB10" s="690"/>
      <c r="BC10" s="690"/>
      <c r="BD10" s="690"/>
      <c r="BE10" s="690"/>
      <c r="BF10" s="690"/>
      <c r="BG10" s="690"/>
      <c r="BH10" s="690"/>
      <c r="BI10" s="690"/>
      <c r="BJ10" s="79"/>
    </row>
    <row r="11" spans="1:62" ht="27" customHeight="1" x14ac:dyDescent="0.15">
      <c r="A11" s="76"/>
      <c r="Y11" s="815" t="s">
        <v>8</v>
      </c>
      <c r="Z11" s="815"/>
      <c r="AA11" s="815"/>
      <c r="AB11" s="816"/>
      <c r="AC11" s="816"/>
      <c r="AD11" s="816"/>
      <c r="AE11" s="816"/>
      <c r="AF11" s="816"/>
      <c r="AG11" s="816"/>
      <c r="AH11" s="816"/>
      <c r="AI11" s="816"/>
      <c r="AJ11" s="816"/>
      <c r="AK11" s="816"/>
      <c r="AL11" s="816"/>
      <c r="AM11" s="816"/>
      <c r="AN11" s="816"/>
      <c r="AO11" s="816"/>
      <c r="AP11" s="816"/>
      <c r="AQ11" s="816"/>
      <c r="AR11" s="816"/>
      <c r="AS11" s="816"/>
      <c r="AT11" s="816"/>
      <c r="AU11" s="816"/>
      <c r="AV11" s="816"/>
      <c r="AW11" s="816"/>
      <c r="AX11" s="816"/>
      <c r="AY11" s="816"/>
      <c r="AZ11" s="816"/>
      <c r="BA11" s="816"/>
      <c r="BB11" s="816"/>
      <c r="BC11" s="816"/>
      <c r="BD11" s="816"/>
      <c r="BE11" s="816"/>
      <c r="BF11" s="816"/>
      <c r="BG11" s="816"/>
      <c r="BH11" s="816"/>
      <c r="BI11" s="816"/>
      <c r="BJ11" s="79"/>
    </row>
    <row r="12" spans="1:62" ht="15" customHeight="1" x14ac:dyDescent="0.15">
      <c r="A12" s="76"/>
      <c r="Y12" s="827" t="s">
        <v>9</v>
      </c>
      <c r="Z12" s="827"/>
      <c r="AA12" s="827"/>
      <c r="AC12" s="828"/>
      <c r="AD12" s="828"/>
      <c r="AE12" s="828"/>
      <c r="AF12" s="828"/>
      <c r="AG12" s="828"/>
      <c r="AH12" s="828"/>
      <c r="AI12" s="80"/>
      <c r="AJ12" s="70" t="s">
        <v>10</v>
      </c>
      <c r="AL12" s="828"/>
      <c r="AM12" s="828"/>
      <c r="AN12" s="828"/>
      <c r="AO12" s="828"/>
      <c r="AP12" s="828"/>
      <c r="AQ12" s="828"/>
      <c r="AR12" s="828"/>
      <c r="AT12" s="70" t="s">
        <v>10</v>
      </c>
      <c r="AV12" s="828"/>
      <c r="AW12" s="828"/>
      <c r="AX12" s="828"/>
      <c r="AY12" s="828"/>
      <c r="AZ12" s="828"/>
      <c r="BA12" s="828"/>
      <c r="BB12" s="828"/>
      <c r="BC12" s="663" t="s">
        <v>54</v>
      </c>
      <c r="BD12" s="663"/>
      <c r="BE12" s="663"/>
      <c r="BF12" s="663"/>
      <c r="BG12" s="663"/>
      <c r="BH12" s="663"/>
      <c r="BI12" s="663"/>
      <c r="BJ12" s="829"/>
    </row>
    <row r="13" spans="1:62" ht="24.95" customHeight="1" x14ac:dyDescent="0.15">
      <c r="A13" s="808" t="s">
        <v>55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09"/>
      <c r="Q13" s="809"/>
      <c r="R13" s="809"/>
      <c r="S13" s="809"/>
      <c r="T13" s="809"/>
      <c r="U13" s="809"/>
      <c r="V13" s="809"/>
      <c r="W13" s="809"/>
      <c r="X13" s="809"/>
      <c r="Y13" s="809"/>
      <c r="Z13" s="809"/>
      <c r="AA13" s="809"/>
      <c r="AB13" s="809"/>
      <c r="AC13" s="809"/>
      <c r="AD13" s="809"/>
      <c r="AE13" s="809"/>
      <c r="AF13" s="809"/>
      <c r="AG13" s="809"/>
      <c r="AH13" s="809"/>
      <c r="AI13" s="809"/>
      <c r="AJ13" s="809"/>
      <c r="AK13" s="809"/>
      <c r="AL13" s="809"/>
      <c r="AM13" s="809"/>
      <c r="AN13" s="809"/>
      <c r="AO13" s="809"/>
      <c r="AP13" s="809"/>
      <c r="AQ13" s="809"/>
      <c r="AR13" s="809"/>
      <c r="AS13" s="809"/>
      <c r="AT13" s="809"/>
      <c r="AU13" s="809"/>
      <c r="AV13" s="809"/>
      <c r="AW13" s="809"/>
      <c r="AX13" s="809"/>
      <c r="AY13" s="809"/>
      <c r="AZ13" s="809"/>
      <c r="BA13" s="809"/>
      <c r="BB13" s="809"/>
      <c r="BC13" s="809"/>
      <c r="BD13" s="809"/>
      <c r="BE13" s="809"/>
      <c r="BF13" s="809"/>
      <c r="BG13" s="809"/>
      <c r="BH13" s="809"/>
      <c r="BI13" s="809"/>
      <c r="BJ13" s="810"/>
    </row>
    <row r="14" spans="1:62" ht="24.95" customHeight="1" x14ac:dyDescent="0.15">
      <c r="A14" s="811"/>
      <c r="B14" s="812"/>
      <c r="C14" s="812"/>
      <c r="D14" s="812"/>
      <c r="E14" s="812"/>
      <c r="F14" s="812"/>
      <c r="G14" s="812"/>
      <c r="H14" s="812"/>
      <c r="I14" s="812"/>
      <c r="J14" s="812"/>
      <c r="K14" s="812"/>
      <c r="L14" s="812"/>
      <c r="M14" s="812"/>
      <c r="N14" s="812"/>
      <c r="O14" s="812"/>
      <c r="P14" s="812"/>
      <c r="Q14" s="812"/>
      <c r="R14" s="812"/>
      <c r="S14" s="812"/>
      <c r="T14" s="812"/>
      <c r="U14" s="812"/>
      <c r="V14" s="812"/>
      <c r="W14" s="812"/>
      <c r="X14" s="812"/>
      <c r="Y14" s="812"/>
      <c r="Z14" s="812"/>
      <c r="AA14" s="812"/>
      <c r="AB14" s="812"/>
      <c r="AC14" s="812"/>
      <c r="AD14" s="812"/>
      <c r="AE14" s="812"/>
      <c r="AF14" s="812"/>
      <c r="AG14" s="812"/>
      <c r="AH14" s="812"/>
      <c r="AI14" s="812"/>
      <c r="AJ14" s="812"/>
      <c r="AK14" s="812"/>
      <c r="AL14" s="812"/>
      <c r="AM14" s="812"/>
      <c r="AN14" s="812"/>
      <c r="AO14" s="812"/>
      <c r="AP14" s="812"/>
      <c r="AQ14" s="812"/>
      <c r="AR14" s="812"/>
      <c r="AS14" s="812"/>
      <c r="AT14" s="812"/>
      <c r="AU14" s="812"/>
      <c r="AV14" s="812"/>
      <c r="AW14" s="812"/>
      <c r="AX14" s="812"/>
      <c r="AY14" s="812"/>
      <c r="AZ14" s="812"/>
      <c r="BA14" s="812"/>
      <c r="BB14" s="812"/>
      <c r="BC14" s="812"/>
      <c r="BD14" s="812"/>
      <c r="BE14" s="812"/>
      <c r="BF14" s="812"/>
      <c r="BG14" s="812"/>
      <c r="BH14" s="812"/>
      <c r="BI14" s="812"/>
      <c r="BJ14" s="813"/>
    </row>
    <row r="15" spans="1:62" ht="24" customHeight="1" x14ac:dyDescent="0.15">
      <c r="A15" s="818" t="s">
        <v>56</v>
      </c>
      <c r="B15" s="819"/>
      <c r="C15" s="819"/>
      <c r="D15" s="819"/>
      <c r="E15" s="819"/>
      <c r="F15" s="819"/>
      <c r="G15" s="819"/>
      <c r="H15" s="820"/>
      <c r="I15" s="821"/>
      <c r="J15" s="821"/>
      <c r="K15" s="821"/>
      <c r="L15" s="821"/>
      <c r="M15" s="821"/>
      <c r="N15" s="821"/>
      <c r="O15" s="821"/>
      <c r="P15" s="821"/>
      <c r="Q15" s="821"/>
      <c r="R15" s="821"/>
      <c r="S15" s="821"/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1"/>
      <c r="AE15" s="821"/>
      <c r="AF15" s="821"/>
      <c r="AG15" s="821"/>
      <c r="AH15" s="821"/>
      <c r="AI15" s="821"/>
      <c r="AJ15" s="821"/>
      <c r="AK15" s="821"/>
      <c r="AL15" s="821"/>
      <c r="AM15" s="821"/>
      <c r="AN15" s="821"/>
      <c r="AO15" s="821"/>
      <c r="AP15" s="821"/>
      <c r="AQ15" s="821"/>
      <c r="AR15" s="821"/>
      <c r="AS15" s="821"/>
      <c r="AT15" s="821"/>
      <c r="AU15" s="821"/>
      <c r="AV15" s="821"/>
      <c r="AW15" s="821"/>
      <c r="AX15" s="821"/>
      <c r="AY15" s="821"/>
      <c r="AZ15" s="821"/>
      <c r="BA15" s="821"/>
      <c r="BB15" s="821"/>
      <c r="BC15" s="821"/>
      <c r="BD15" s="821"/>
      <c r="BE15" s="821"/>
      <c r="BF15" s="821"/>
      <c r="BG15" s="821"/>
      <c r="BH15" s="821"/>
      <c r="BI15" s="821"/>
      <c r="BJ15" s="822"/>
    </row>
    <row r="16" spans="1:62" ht="18" customHeight="1" x14ac:dyDescent="0.15">
      <c r="A16" s="825" t="s">
        <v>11</v>
      </c>
      <c r="B16" s="826"/>
      <c r="C16" s="826"/>
      <c r="D16" s="826"/>
      <c r="E16" s="826"/>
      <c r="F16" s="826"/>
      <c r="G16" s="826"/>
      <c r="H16" s="81"/>
      <c r="I16" s="82"/>
      <c r="J16" s="633" t="s">
        <v>40</v>
      </c>
      <c r="K16" s="633"/>
      <c r="L16" s="633"/>
      <c r="M16" s="633"/>
      <c r="N16" s="752"/>
      <c r="O16" s="752"/>
      <c r="P16" s="752"/>
      <c r="Q16" s="752" t="s">
        <v>41</v>
      </c>
      <c r="R16" s="752"/>
      <c r="S16" s="752"/>
      <c r="T16" s="83"/>
      <c r="U16" s="82"/>
      <c r="V16" s="633" t="s">
        <v>42</v>
      </c>
      <c r="W16" s="633"/>
      <c r="X16" s="633"/>
      <c r="Y16" s="633"/>
      <c r="Z16" s="633"/>
      <c r="AA16" s="633"/>
      <c r="AB16" s="633"/>
      <c r="AC16" s="633"/>
      <c r="AD16" s="752"/>
      <c r="AE16" s="752"/>
      <c r="AF16" s="752"/>
      <c r="AG16" s="633" t="s">
        <v>17</v>
      </c>
      <c r="AH16" s="633"/>
      <c r="AI16" s="633"/>
      <c r="AJ16" s="752"/>
      <c r="AK16" s="752"/>
      <c r="AL16" s="752"/>
      <c r="AM16" s="633" t="s">
        <v>12</v>
      </c>
      <c r="AN16" s="633"/>
      <c r="AO16" s="634"/>
      <c r="AP16" s="83"/>
      <c r="AQ16" s="82"/>
      <c r="AR16" s="752" t="s">
        <v>33</v>
      </c>
      <c r="AS16" s="752"/>
      <c r="AT16" s="752"/>
      <c r="AU16" s="752"/>
      <c r="AV16" s="752"/>
      <c r="AW16" s="633"/>
      <c r="AX16" s="633"/>
      <c r="AY16" s="633"/>
      <c r="AZ16" s="633"/>
      <c r="BA16" s="633"/>
      <c r="BB16" s="633"/>
      <c r="BC16" s="633"/>
      <c r="BD16" s="752" t="s">
        <v>34</v>
      </c>
      <c r="BE16" s="823"/>
      <c r="BF16" s="82"/>
      <c r="BG16" s="82"/>
      <c r="BH16" s="752" t="s">
        <v>32</v>
      </c>
      <c r="BI16" s="752"/>
      <c r="BJ16" s="824"/>
    </row>
    <row r="17" spans="1:64" ht="24" customHeight="1" x14ac:dyDescent="0.15">
      <c r="A17" s="787" t="s">
        <v>112</v>
      </c>
      <c r="B17" s="788"/>
      <c r="C17" s="788"/>
      <c r="D17" s="788"/>
      <c r="E17" s="788"/>
      <c r="F17" s="788"/>
      <c r="G17" s="789"/>
      <c r="H17" s="793" t="s">
        <v>57</v>
      </c>
      <c r="I17" s="794"/>
      <c r="J17" s="794"/>
      <c r="K17" s="794"/>
      <c r="L17" s="794"/>
      <c r="M17" s="795"/>
      <c r="N17" s="796"/>
      <c r="O17" s="797"/>
      <c r="P17" s="797"/>
      <c r="Q17" s="797"/>
      <c r="R17" s="797"/>
      <c r="S17" s="797"/>
      <c r="T17" s="797"/>
      <c r="U17" s="797"/>
      <c r="V17" s="797"/>
      <c r="W17" s="797"/>
      <c r="X17" s="797"/>
      <c r="Y17" s="797"/>
      <c r="Z17" s="797"/>
      <c r="AA17" s="797"/>
      <c r="AB17" s="797"/>
      <c r="AC17" s="797"/>
      <c r="AD17" s="797"/>
      <c r="AE17" s="797"/>
      <c r="AF17" s="797"/>
      <c r="AG17" s="797"/>
      <c r="AH17" s="797"/>
      <c r="AI17" s="797"/>
      <c r="AJ17" s="797"/>
      <c r="AK17" s="797"/>
      <c r="AL17" s="797"/>
      <c r="AM17" s="797"/>
      <c r="AN17" s="797"/>
      <c r="AO17" s="797"/>
      <c r="AP17" s="797"/>
      <c r="AQ17" s="797"/>
      <c r="AR17" s="797"/>
      <c r="AS17" s="797"/>
      <c r="AT17" s="797"/>
      <c r="AU17" s="797"/>
      <c r="AV17" s="797"/>
      <c r="AW17" s="797"/>
      <c r="AX17" s="797"/>
      <c r="AY17" s="797"/>
      <c r="AZ17" s="797"/>
      <c r="BA17" s="797"/>
      <c r="BB17" s="797"/>
      <c r="BC17" s="797"/>
      <c r="BD17" s="797"/>
      <c r="BE17" s="797"/>
      <c r="BF17" s="797"/>
      <c r="BG17" s="797"/>
      <c r="BH17" s="797"/>
      <c r="BI17" s="797"/>
      <c r="BJ17" s="798"/>
    </row>
    <row r="18" spans="1:64" ht="24" customHeight="1" x14ac:dyDescent="0.15">
      <c r="A18" s="790"/>
      <c r="B18" s="791"/>
      <c r="C18" s="791"/>
      <c r="D18" s="791"/>
      <c r="E18" s="791"/>
      <c r="F18" s="791"/>
      <c r="G18" s="792"/>
      <c r="H18" s="723" t="s">
        <v>58</v>
      </c>
      <c r="I18" s="724"/>
      <c r="J18" s="724"/>
      <c r="K18" s="724"/>
      <c r="L18" s="724"/>
      <c r="M18" s="725"/>
      <c r="N18" s="799"/>
      <c r="O18" s="800"/>
      <c r="P18" s="800"/>
      <c r="Q18" s="800"/>
      <c r="R18" s="800"/>
      <c r="S18" s="800"/>
      <c r="T18" s="800"/>
      <c r="U18" s="800"/>
      <c r="V18" s="800"/>
      <c r="W18" s="800"/>
      <c r="X18" s="800"/>
      <c r="Y18" s="800"/>
      <c r="Z18" s="800"/>
      <c r="AA18" s="800"/>
      <c r="AB18" s="800"/>
      <c r="AC18" s="800"/>
      <c r="AD18" s="800"/>
      <c r="AE18" s="800"/>
      <c r="AF18" s="800"/>
      <c r="AG18" s="800"/>
      <c r="AH18" s="800"/>
      <c r="AI18" s="800"/>
      <c r="AJ18" s="800"/>
      <c r="AK18" s="800"/>
      <c r="AL18" s="800"/>
      <c r="AM18" s="800"/>
      <c r="AN18" s="800"/>
      <c r="AO18" s="800"/>
      <c r="AP18" s="800"/>
      <c r="AQ18" s="800"/>
      <c r="AR18" s="800"/>
      <c r="AS18" s="800"/>
      <c r="AT18" s="800"/>
      <c r="AU18" s="800"/>
      <c r="AV18" s="800"/>
      <c r="AW18" s="800"/>
      <c r="AX18" s="800"/>
      <c r="AY18" s="800"/>
      <c r="AZ18" s="800"/>
      <c r="BA18" s="800"/>
      <c r="BB18" s="800"/>
      <c r="BC18" s="800"/>
      <c r="BD18" s="800"/>
      <c r="BE18" s="800"/>
      <c r="BF18" s="800"/>
      <c r="BG18" s="800"/>
      <c r="BH18" s="800"/>
      <c r="BI18" s="800"/>
      <c r="BJ18" s="801"/>
    </row>
    <row r="19" spans="1:64" ht="13.5" customHeight="1" x14ac:dyDescent="0.15">
      <c r="A19" s="790"/>
      <c r="B19" s="791"/>
      <c r="C19" s="791"/>
      <c r="D19" s="791"/>
      <c r="E19" s="791"/>
      <c r="F19" s="791"/>
      <c r="G19" s="792"/>
      <c r="H19" s="723" t="s">
        <v>59</v>
      </c>
      <c r="I19" s="724"/>
      <c r="J19" s="724"/>
      <c r="K19" s="724"/>
      <c r="L19" s="724"/>
      <c r="M19" s="725"/>
      <c r="N19" s="777"/>
      <c r="O19" s="778"/>
      <c r="P19" s="778"/>
      <c r="Q19" s="778"/>
      <c r="R19" s="778"/>
      <c r="S19" s="778"/>
      <c r="T19" s="778"/>
      <c r="U19" s="778"/>
      <c r="V19" s="778"/>
      <c r="W19" s="778"/>
      <c r="X19" s="778"/>
      <c r="Y19" s="778"/>
      <c r="Z19" s="778"/>
      <c r="AA19" s="778"/>
      <c r="AB19" s="779"/>
      <c r="AC19" s="723" t="s">
        <v>61</v>
      </c>
      <c r="AD19" s="724"/>
      <c r="AE19" s="724"/>
      <c r="AF19" s="724"/>
      <c r="AG19" s="724"/>
      <c r="AH19" s="724"/>
      <c r="AI19" s="724"/>
      <c r="AJ19" s="725"/>
      <c r="AK19" s="783"/>
      <c r="AL19" s="753"/>
      <c r="AM19" s="753"/>
      <c r="AN19" s="753"/>
      <c r="AO19" s="753"/>
      <c r="AP19" s="753"/>
      <c r="AQ19" s="753"/>
      <c r="AR19" s="753"/>
      <c r="AS19" s="84" t="s">
        <v>10</v>
      </c>
      <c r="AT19" s="753"/>
      <c r="AU19" s="753"/>
      <c r="AV19" s="753"/>
      <c r="AW19" s="753"/>
      <c r="AX19" s="753"/>
      <c r="AY19" s="753"/>
      <c r="AZ19" s="753"/>
      <c r="BA19" s="753"/>
      <c r="BB19" s="84" t="s">
        <v>10</v>
      </c>
      <c r="BC19" s="754"/>
      <c r="BD19" s="754"/>
      <c r="BE19" s="754"/>
      <c r="BF19" s="754"/>
      <c r="BG19" s="754"/>
      <c r="BH19" s="754"/>
      <c r="BI19" s="754"/>
      <c r="BJ19" s="755"/>
    </row>
    <row r="20" spans="1:64" ht="13.5" customHeight="1" x14ac:dyDescent="0.15">
      <c r="A20" s="802" t="s">
        <v>113</v>
      </c>
      <c r="B20" s="803"/>
      <c r="C20" s="803"/>
      <c r="D20" s="803"/>
      <c r="E20" s="803"/>
      <c r="F20" s="803"/>
      <c r="G20" s="804"/>
      <c r="H20" s="723"/>
      <c r="I20" s="724"/>
      <c r="J20" s="724"/>
      <c r="K20" s="724"/>
      <c r="L20" s="724"/>
      <c r="M20" s="725"/>
      <c r="N20" s="784"/>
      <c r="O20" s="785"/>
      <c r="P20" s="785"/>
      <c r="Q20" s="785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786"/>
      <c r="AC20" s="723" t="s">
        <v>62</v>
      </c>
      <c r="AD20" s="724"/>
      <c r="AE20" s="724"/>
      <c r="AF20" s="724"/>
      <c r="AG20" s="724"/>
      <c r="AH20" s="724"/>
      <c r="AI20" s="724"/>
      <c r="AJ20" s="725"/>
      <c r="AK20" s="783"/>
      <c r="AL20" s="753"/>
      <c r="AM20" s="753"/>
      <c r="AN20" s="753"/>
      <c r="AO20" s="753"/>
      <c r="AP20" s="753"/>
      <c r="AQ20" s="753"/>
      <c r="AR20" s="753"/>
      <c r="AS20" s="84" t="s">
        <v>10</v>
      </c>
      <c r="AT20" s="753"/>
      <c r="AU20" s="753"/>
      <c r="AV20" s="753"/>
      <c r="AW20" s="753"/>
      <c r="AX20" s="753"/>
      <c r="AY20" s="753"/>
      <c r="AZ20" s="753"/>
      <c r="BA20" s="753"/>
      <c r="BB20" s="84" t="s">
        <v>10</v>
      </c>
      <c r="BC20" s="754"/>
      <c r="BD20" s="754"/>
      <c r="BE20" s="754"/>
      <c r="BF20" s="754"/>
      <c r="BG20" s="754"/>
      <c r="BH20" s="754"/>
      <c r="BI20" s="754"/>
      <c r="BJ20" s="755"/>
    </row>
    <row r="21" spans="1:64" ht="13.5" customHeight="1" x14ac:dyDescent="0.15">
      <c r="A21" s="85" t="e">
        <f>IF(VLOOKUP($F$8,#REF!,23,FALSE)=0,"",VLOOKUP($F$8,#REF!,23,FALSE))</f>
        <v>#REF!</v>
      </c>
      <c r="B21" s="663"/>
      <c r="C21" s="663"/>
      <c r="D21" s="663"/>
      <c r="E21" s="663"/>
      <c r="F21" s="663"/>
      <c r="G21" s="86" t="e">
        <f>IF(VLOOKUP($F$8,#REF!,24,FALSE)=0,"",VLOOKUP($F$8,#REF!,24,FALSE))</f>
        <v>#REF!</v>
      </c>
      <c r="H21" s="723" t="s">
        <v>60</v>
      </c>
      <c r="I21" s="724"/>
      <c r="J21" s="724"/>
      <c r="K21" s="724"/>
      <c r="L21" s="724"/>
      <c r="M21" s="725"/>
      <c r="N21" s="777"/>
      <c r="O21" s="778"/>
      <c r="P21" s="778"/>
      <c r="Q21" s="778"/>
      <c r="R21" s="778"/>
      <c r="S21" s="778"/>
      <c r="T21" s="778"/>
      <c r="U21" s="778"/>
      <c r="V21" s="778"/>
      <c r="W21" s="778"/>
      <c r="X21" s="778"/>
      <c r="Y21" s="778"/>
      <c r="Z21" s="778"/>
      <c r="AA21" s="778"/>
      <c r="AB21" s="779"/>
      <c r="AC21" s="723" t="s">
        <v>63</v>
      </c>
      <c r="AD21" s="724"/>
      <c r="AE21" s="724"/>
      <c r="AF21" s="724"/>
      <c r="AG21" s="724"/>
      <c r="AH21" s="724"/>
      <c r="AI21" s="724"/>
      <c r="AJ21" s="725"/>
      <c r="AK21" s="783"/>
      <c r="AL21" s="753"/>
      <c r="AM21" s="753"/>
      <c r="AN21" s="753"/>
      <c r="AO21" s="753"/>
      <c r="AP21" s="753"/>
      <c r="AQ21" s="753"/>
      <c r="AR21" s="753"/>
      <c r="AS21" s="84" t="s">
        <v>10</v>
      </c>
      <c r="AT21" s="753"/>
      <c r="AU21" s="753"/>
      <c r="AV21" s="753"/>
      <c r="AW21" s="753"/>
      <c r="AX21" s="753"/>
      <c r="AY21" s="753"/>
      <c r="AZ21" s="753"/>
      <c r="BA21" s="753"/>
      <c r="BB21" s="84" t="s">
        <v>10</v>
      </c>
      <c r="BC21" s="754"/>
      <c r="BD21" s="754"/>
      <c r="BE21" s="754"/>
      <c r="BF21" s="754"/>
      <c r="BG21" s="754"/>
      <c r="BH21" s="754"/>
      <c r="BI21" s="754"/>
      <c r="BJ21" s="755"/>
    </row>
    <row r="22" spans="1:64" ht="12.95" customHeight="1" x14ac:dyDescent="0.15">
      <c r="A22" s="756"/>
      <c r="B22" s="757"/>
      <c r="C22" s="757"/>
      <c r="D22" s="757"/>
      <c r="E22" s="757"/>
      <c r="F22" s="757"/>
      <c r="G22" s="758"/>
      <c r="H22" s="759"/>
      <c r="I22" s="760"/>
      <c r="J22" s="760"/>
      <c r="K22" s="760"/>
      <c r="L22" s="760"/>
      <c r="M22" s="761"/>
      <c r="N22" s="780"/>
      <c r="O22" s="781"/>
      <c r="P22" s="781"/>
      <c r="Q22" s="781"/>
      <c r="R22" s="781"/>
      <c r="S22" s="781"/>
      <c r="T22" s="781"/>
      <c r="U22" s="781"/>
      <c r="V22" s="781"/>
      <c r="W22" s="781"/>
      <c r="X22" s="781"/>
      <c r="Y22" s="781"/>
      <c r="Z22" s="781"/>
      <c r="AA22" s="781"/>
      <c r="AB22" s="782"/>
      <c r="AC22" s="759" t="s">
        <v>64</v>
      </c>
      <c r="AD22" s="760"/>
      <c r="AE22" s="760"/>
      <c r="AF22" s="760"/>
      <c r="AG22" s="760"/>
      <c r="AH22" s="760"/>
      <c r="AI22" s="760"/>
      <c r="AJ22" s="761"/>
      <c r="AK22" s="762"/>
      <c r="AL22" s="763"/>
      <c r="AM22" s="763"/>
      <c r="AN22" s="763"/>
      <c r="AO22" s="763"/>
      <c r="AP22" s="763"/>
      <c r="AQ22" s="763"/>
      <c r="AR22" s="763"/>
      <c r="AS22" s="763"/>
      <c r="AT22" s="763"/>
      <c r="AU22" s="763"/>
      <c r="AV22" s="763"/>
      <c r="AW22" s="763"/>
      <c r="AX22" s="763"/>
      <c r="AY22" s="763"/>
      <c r="AZ22" s="763"/>
      <c r="BA22" s="763"/>
      <c r="BB22" s="763"/>
      <c r="BC22" s="763"/>
      <c r="BD22" s="763"/>
      <c r="BE22" s="763"/>
      <c r="BF22" s="763"/>
      <c r="BG22" s="763"/>
      <c r="BH22" s="763"/>
      <c r="BI22" s="763"/>
      <c r="BJ22" s="764"/>
    </row>
    <row r="23" spans="1:64" ht="24" customHeight="1" x14ac:dyDescent="0.15">
      <c r="A23" s="765" t="s">
        <v>65</v>
      </c>
      <c r="B23" s="766"/>
      <c r="C23" s="766"/>
      <c r="D23" s="766"/>
      <c r="E23" s="766"/>
      <c r="F23" s="766"/>
      <c r="G23" s="767"/>
      <c r="H23" s="771"/>
      <c r="I23" s="772"/>
      <c r="J23" s="772"/>
      <c r="K23" s="773"/>
      <c r="L23" s="774" t="s">
        <v>67</v>
      </c>
      <c r="M23" s="775"/>
      <c r="N23" s="775"/>
      <c r="O23" s="775"/>
      <c r="P23" s="775"/>
      <c r="Q23" s="775"/>
      <c r="R23" s="775"/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75"/>
      <c r="AE23" s="775"/>
      <c r="AF23" s="775"/>
      <c r="AG23" s="775"/>
      <c r="AH23" s="775"/>
      <c r="AI23" s="775"/>
      <c r="AJ23" s="775"/>
      <c r="AK23" s="775"/>
      <c r="AL23" s="775"/>
      <c r="AM23" s="775"/>
      <c r="AN23" s="775"/>
      <c r="AO23" s="775"/>
      <c r="AP23" s="775"/>
      <c r="AQ23" s="775"/>
      <c r="AR23" s="775"/>
      <c r="AS23" s="775"/>
      <c r="AT23" s="775"/>
      <c r="AU23" s="775"/>
      <c r="AV23" s="775"/>
      <c r="AW23" s="775"/>
      <c r="AX23" s="775"/>
      <c r="AY23" s="775"/>
      <c r="AZ23" s="775"/>
      <c r="BA23" s="775"/>
      <c r="BB23" s="775"/>
      <c r="BC23" s="775"/>
      <c r="BD23" s="775"/>
      <c r="BE23" s="775"/>
      <c r="BF23" s="775"/>
      <c r="BG23" s="775"/>
      <c r="BH23" s="775"/>
      <c r="BI23" s="775"/>
      <c r="BJ23" s="776"/>
      <c r="BL23" s="87"/>
    </row>
    <row r="24" spans="1:64" ht="24" customHeight="1" x14ac:dyDescent="0.15">
      <c r="A24" s="768"/>
      <c r="B24" s="769"/>
      <c r="C24" s="769"/>
      <c r="D24" s="769"/>
      <c r="E24" s="769"/>
      <c r="F24" s="769"/>
      <c r="G24" s="770"/>
      <c r="H24" s="609"/>
      <c r="I24" s="610"/>
      <c r="J24" s="610"/>
      <c r="K24" s="741"/>
      <c r="L24" s="742" t="s">
        <v>68</v>
      </c>
      <c r="M24" s="743"/>
      <c r="N24" s="743"/>
      <c r="O24" s="743"/>
      <c r="P24" s="743"/>
      <c r="Q24" s="743"/>
      <c r="R24" s="743"/>
      <c r="S24" s="743"/>
      <c r="T24" s="743"/>
      <c r="U24" s="743"/>
      <c r="V24" s="743"/>
      <c r="W24" s="743"/>
      <c r="X24" s="743"/>
      <c r="Y24" s="743"/>
      <c r="Z24" s="743"/>
      <c r="AA24" s="743"/>
      <c r="AB24" s="743"/>
      <c r="AC24" s="743"/>
      <c r="AD24" s="743"/>
      <c r="AE24" s="743"/>
      <c r="AF24" s="743"/>
      <c r="AG24" s="743"/>
      <c r="AH24" s="743"/>
      <c r="AI24" s="743"/>
      <c r="AJ24" s="743"/>
      <c r="AK24" s="743"/>
      <c r="AL24" s="743"/>
      <c r="AM24" s="743"/>
      <c r="AN24" s="743"/>
      <c r="AO24" s="743"/>
      <c r="AP24" s="743"/>
      <c r="AQ24" s="743"/>
      <c r="AR24" s="743"/>
      <c r="AS24" s="743"/>
      <c r="AT24" s="743"/>
      <c r="AU24" s="743"/>
      <c r="AV24" s="743"/>
      <c r="AW24" s="743"/>
      <c r="AX24" s="743"/>
      <c r="AY24" s="743"/>
      <c r="AZ24" s="743"/>
      <c r="BA24" s="743"/>
      <c r="BB24" s="743"/>
      <c r="BC24" s="743"/>
      <c r="BD24" s="743"/>
      <c r="BE24" s="743"/>
      <c r="BF24" s="743"/>
      <c r="BG24" s="743"/>
      <c r="BH24" s="743"/>
      <c r="BI24" s="743"/>
      <c r="BJ24" s="744"/>
      <c r="BL24" s="87"/>
    </row>
    <row r="25" spans="1:64" ht="36" customHeight="1" x14ac:dyDescent="0.15">
      <c r="A25" s="735" t="s">
        <v>66</v>
      </c>
      <c r="B25" s="736"/>
      <c r="C25" s="736"/>
      <c r="D25" s="736"/>
      <c r="E25" s="736"/>
      <c r="F25" s="736"/>
      <c r="G25" s="737"/>
      <c r="H25" s="609"/>
      <c r="I25" s="610"/>
      <c r="J25" s="610"/>
      <c r="K25" s="741"/>
      <c r="L25" s="742" t="s">
        <v>69</v>
      </c>
      <c r="M25" s="743"/>
      <c r="N25" s="743"/>
      <c r="O25" s="743"/>
      <c r="P25" s="743"/>
      <c r="Q25" s="743"/>
      <c r="R25" s="743"/>
      <c r="S25" s="743"/>
      <c r="T25" s="743"/>
      <c r="U25" s="743"/>
      <c r="V25" s="743"/>
      <c r="W25" s="743"/>
      <c r="X25" s="743"/>
      <c r="Y25" s="743"/>
      <c r="Z25" s="743"/>
      <c r="AA25" s="743"/>
      <c r="AB25" s="743"/>
      <c r="AC25" s="743"/>
      <c r="AD25" s="743"/>
      <c r="AE25" s="743"/>
      <c r="AF25" s="743"/>
      <c r="AG25" s="743"/>
      <c r="AH25" s="743"/>
      <c r="AI25" s="743"/>
      <c r="AJ25" s="743"/>
      <c r="AK25" s="743"/>
      <c r="AL25" s="743"/>
      <c r="AM25" s="743"/>
      <c r="AN25" s="743"/>
      <c r="AO25" s="743"/>
      <c r="AP25" s="743"/>
      <c r="AQ25" s="743"/>
      <c r="AR25" s="743"/>
      <c r="AS25" s="743"/>
      <c r="AT25" s="743"/>
      <c r="AU25" s="743"/>
      <c r="AV25" s="743"/>
      <c r="AW25" s="743"/>
      <c r="AX25" s="743"/>
      <c r="AY25" s="743"/>
      <c r="AZ25" s="743"/>
      <c r="BA25" s="743"/>
      <c r="BB25" s="743"/>
      <c r="BC25" s="743"/>
      <c r="BD25" s="743"/>
      <c r="BE25" s="743"/>
      <c r="BF25" s="743"/>
      <c r="BG25" s="743"/>
      <c r="BH25" s="743"/>
      <c r="BI25" s="743"/>
      <c r="BJ25" s="744"/>
      <c r="BL25" s="87"/>
    </row>
    <row r="26" spans="1:64" ht="36" customHeight="1" x14ac:dyDescent="0.15">
      <c r="A26" s="738"/>
      <c r="B26" s="739"/>
      <c r="C26" s="739"/>
      <c r="D26" s="739"/>
      <c r="E26" s="739"/>
      <c r="F26" s="739"/>
      <c r="G26" s="740"/>
      <c r="H26" s="695"/>
      <c r="I26" s="669"/>
      <c r="J26" s="669"/>
      <c r="K26" s="745"/>
      <c r="L26" s="746" t="s">
        <v>70</v>
      </c>
      <c r="M26" s="747"/>
      <c r="N26" s="747"/>
      <c r="O26" s="747"/>
      <c r="P26" s="747"/>
      <c r="Q26" s="747"/>
      <c r="R26" s="747"/>
      <c r="S26" s="747"/>
      <c r="T26" s="747"/>
      <c r="U26" s="747"/>
      <c r="V26" s="747"/>
      <c r="W26" s="747"/>
      <c r="X26" s="747"/>
      <c r="Y26" s="747"/>
      <c r="Z26" s="747"/>
      <c r="AA26" s="747"/>
      <c r="AB26" s="747"/>
      <c r="AC26" s="747"/>
      <c r="AD26" s="747"/>
      <c r="AE26" s="747"/>
      <c r="AF26" s="747"/>
      <c r="AG26" s="747"/>
      <c r="AH26" s="747"/>
      <c r="AI26" s="747"/>
      <c r="AJ26" s="747"/>
      <c r="AK26" s="747"/>
      <c r="AL26" s="747"/>
      <c r="AM26" s="747"/>
      <c r="AN26" s="747"/>
      <c r="AO26" s="747"/>
      <c r="AP26" s="747"/>
      <c r="AQ26" s="747"/>
      <c r="AR26" s="747"/>
      <c r="AS26" s="747"/>
      <c r="AT26" s="747"/>
      <c r="AU26" s="747"/>
      <c r="AV26" s="747"/>
      <c r="AW26" s="747"/>
      <c r="AX26" s="747"/>
      <c r="AY26" s="747"/>
      <c r="AZ26" s="747"/>
      <c r="BA26" s="747"/>
      <c r="BB26" s="747"/>
      <c r="BC26" s="747"/>
      <c r="BD26" s="747"/>
      <c r="BE26" s="747"/>
      <c r="BF26" s="747"/>
      <c r="BG26" s="747"/>
      <c r="BH26" s="747"/>
      <c r="BI26" s="747"/>
      <c r="BJ26" s="748"/>
      <c r="BL26" s="87"/>
    </row>
    <row r="27" spans="1:64" ht="18" customHeight="1" x14ac:dyDescent="0.15">
      <c r="A27" s="749" t="s">
        <v>71</v>
      </c>
      <c r="B27" s="750"/>
      <c r="C27" s="750"/>
      <c r="D27" s="750"/>
      <c r="E27" s="750"/>
      <c r="F27" s="750"/>
      <c r="G27" s="750"/>
      <c r="H27" s="750"/>
      <c r="I27" s="750"/>
      <c r="J27" s="750"/>
      <c r="K27" s="750"/>
      <c r="L27" s="750"/>
      <c r="M27" s="750"/>
      <c r="N27" s="750"/>
      <c r="O27" s="750"/>
      <c r="P27" s="750"/>
      <c r="Q27" s="750"/>
      <c r="R27" s="750"/>
      <c r="S27" s="750"/>
      <c r="T27" s="750"/>
      <c r="U27" s="750"/>
      <c r="V27" s="750"/>
      <c r="W27" s="750"/>
      <c r="X27" s="750"/>
      <c r="Y27" s="750"/>
      <c r="Z27" s="750"/>
      <c r="AA27" s="750"/>
      <c r="AB27" s="750"/>
      <c r="AC27" s="750"/>
      <c r="AD27" s="750"/>
      <c r="AE27" s="750"/>
      <c r="AF27" s="750"/>
      <c r="AG27" s="750"/>
      <c r="AH27" s="750"/>
      <c r="AI27" s="750"/>
      <c r="AJ27" s="750"/>
      <c r="AK27" s="750"/>
      <c r="AL27" s="750"/>
      <c r="AM27" s="750"/>
      <c r="AN27" s="750"/>
      <c r="AO27" s="750"/>
      <c r="AP27" s="750"/>
      <c r="AQ27" s="750"/>
      <c r="AR27" s="750"/>
      <c r="AS27" s="750"/>
      <c r="AT27" s="750"/>
      <c r="AU27" s="750"/>
      <c r="AV27" s="750"/>
      <c r="AW27" s="750"/>
      <c r="AX27" s="750"/>
      <c r="AY27" s="750"/>
      <c r="AZ27" s="750"/>
      <c r="BA27" s="750"/>
      <c r="BB27" s="750"/>
      <c r="BC27" s="750"/>
      <c r="BD27" s="750"/>
      <c r="BE27" s="750"/>
      <c r="BF27" s="750"/>
      <c r="BG27" s="750"/>
      <c r="BH27" s="750"/>
      <c r="BI27" s="750"/>
      <c r="BJ27" s="751"/>
    </row>
    <row r="28" spans="1:64" ht="12" customHeight="1" x14ac:dyDescent="0.15">
      <c r="A28" s="730" t="s">
        <v>72</v>
      </c>
      <c r="B28" s="611"/>
      <c r="C28" s="611"/>
      <c r="D28" s="611"/>
      <c r="E28" s="611"/>
      <c r="F28" s="611"/>
      <c r="G28" s="731"/>
      <c r="H28" s="723" t="s">
        <v>13</v>
      </c>
      <c r="I28" s="724"/>
      <c r="J28" s="724"/>
      <c r="K28" s="725"/>
      <c r="L28" s="711"/>
      <c r="M28" s="708"/>
      <c r="N28" s="708"/>
      <c r="O28" s="708"/>
      <c r="P28" s="708"/>
      <c r="Q28" s="708"/>
      <c r="R28" s="708" t="s">
        <v>0</v>
      </c>
      <c r="S28" s="708"/>
      <c r="T28" s="708"/>
      <c r="U28" s="708"/>
      <c r="V28" s="708"/>
      <c r="W28" s="708" t="s">
        <v>1</v>
      </c>
      <c r="X28" s="708"/>
      <c r="Y28" s="708"/>
      <c r="Z28" s="708"/>
      <c r="AA28" s="708"/>
      <c r="AB28" s="708"/>
      <c r="AC28" s="708" t="s">
        <v>2</v>
      </c>
      <c r="AD28" s="708"/>
      <c r="AE28" s="712"/>
      <c r="AF28" s="717" t="s">
        <v>74</v>
      </c>
      <c r="AG28" s="718"/>
      <c r="AH28" s="718"/>
      <c r="AI28" s="718"/>
      <c r="AJ28" s="718"/>
      <c r="AK28" s="718"/>
      <c r="AL28" s="719"/>
      <c r="AM28" s="723" t="s">
        <v>13</v>
      </c>
      <c r="AN28" s="724"/>
      <c r="AO28" s="724"/>
      <c r="AP28" s="725"/>
      <c r="AQ28" s="708"/>
      <c r="AR28" s="708"/>
      <c r="AS28" s="708"/>
      <c r="AT28" s="708"/>
      <c r="AU28" s="708"/>
      <c r="AV28" s="708"/>
      <c r="AW28" s="708" t="s">
        <v>0</v>
      </c>
      <c r="AX28" s="708"/>
      <c r="AY28" s="708"/>
      <c r="AZ28" s="708"/>
      <c r="BA28" s="708"/>
      <c r="BB28" s="708" t="s">
        <v>1</v>
      </c>
      <c r="BC28" s="708"/>
      <c r="BD28" s="708"/>
      <c r="BE28" s="708"/>
      <c r="BF28" s="708"/>
      <c r="BG28" s="708"/>
      <c r="BH28" s="708" t="s">
        <v>2</v>
      </c>
      <c r="BI28" s="708"/>
      <c r="BJ28" s="716"/>
    </row>
    <row r="29" spans="1:64" ht="24" customHeight="1" x14ac:dyDescent="0.15">
      <c r="A29" s="732"/>
      <c r="B29" s="718"/>
      <c r="C29" s="718"/>
      <c r="D29" s="718"/>
      <c r="E29" s="718"/>
      <c r="F29" s="718"/>
      <c r="G29" s="719"/>
      <c r="H29" s="711" t="s">
        <v>18</v>
      </c>
      <c r="I29" s="708"/>
      <c r="J29" s="708"/>
      <c r="K29" s="712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709"/>
      <c r="AA29" s="709"/>
      <c r="AB29" s="709"/>
      <c r="AC29" s="709"/>
      <c r="AD29" s="709"/>
      <c r="AE29" s="710"/>
      <c r="AF29" s="720"/>
      <c r="AG29" s="721"/>
      <c r="AH29" s="721"/>
      <c r="AI29" s="721"/>
      <c r="AJ29" s="721"/>
      <c r="AK29" s="721"/>
      <c r="AL29" s="722"/>
      <c r="AM29" s="711" t="s">
        <v>18</v>
      </c>
      <c r="AN29" s="708"/>
      <c r="AO29" s="708"/>
      <c r="AP29" s="712"/>
      <c r="AQ29" s="709"/>
      <c r="AR29" s="709"/>
      <c r="AS29" s="709"/>
      <c r="AT29" s="709"/>
      <c r="AU29" s="709"/>
      <c r="AV29" s="709"/>
      <c r="AW29" s="709"/>
      <c r="AX29" s="709"/>
      <c r="AY29" s="709"/>
      <c r="AZ29" s="709"/>
      <c r="BA29" s="709"/>
      <c r="BB29" s="709"/>
      <c r="BC29" s="709"/>
      <c r="BD29" s="709"/>
      <c r="BE29" s="709"/>
      <c r="BF29" s="709"/>
      <c r="BG29" s="709"/>
      <c r="BH29" s="709"/>
      <c r="BI29" s="709"/>
      <c r="BJ29" s="713"/>
    </row>
    <row r="30" spans="1:64" ht="24" customHeight="1" x14ac:dyDescent="0.15">
      <c r="A30" s="726"/>
      <c r="B30" s="659"/>
      <c r="C30" s="714" t="s">
        <v>19</v>
      </c>
      <c r="D30" s="714"/>
      <c r="E30" s="714"/>
      <c r="F30" s="714"/>
      <c r="G30" s="715"/>
      <c r="H30" s="711" t="s">
        <v>20</v>
      </c>
      <c r="I30" s="708"/>
      <c r="J30" s="708"/>
      <c r="K30" s="712"/>
      <c r="L30" s="709" t="s">
        <v>14</v>
      </c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709"/>
      <c r="AA30" s="709"/>
      <c r="AB30" s="709"/>
      <c r="AC30" s="709"/>
      <c r="AD30" s="709"/>
      <c r="AE30" s="710"/>
      <c r="AF30" s="658"/>
      <c r="AG30" s="659"/>
      <c r="AH30" s="714" t="s">
        <v>21</v>
      </c>
      <c r="AI30" s="714"/>
      <c r="AJ30" s="714"/>
      <c r="AK30" s="714"/>
      <c r="AL30" s="715"/>
      <c r="AM30" s="711" t="s">
        <v>20</v>
      </c>
      <c r="AN30" s="708"/>
      <c r="AO30" s="708"/>
      <c r="AP30" s="712"/>
      <c r="AQ30" s="709"/>
      <c r="AR30" s="709"/>
      <c r="AS30" s="709"/>
      <c r="AT30" s="709"/>
      <c r="AU30" s="709"/>
      <c r="AV30" s="709"/>
      <c r="AW30" s="709"/>
      <c r="AX30" s="709"/>
      <c r="AY30" s="709"/>
      <c r="AZ30" s="709"/>
      <c r="BA30" s="709"/>
      <c r="BB30" s="709"/>
      <c r="BC30" s="709"/>
      <c r="BD30" s="709"/>
      <c r="BE30" s="709"/>
      <c r="BF30" s="709"/>
      <c r="BG30" s="709"/>
      <c r="BH30" s="709"/>
      <c r="BI30" s="709"/>
      <c r="BJ30" s="713"/>
    </row>
    <row r="31" spans="1:64" ht="12" customHeight="1" x14ac:dyDescent="0.15">
      <c r="A31" s="732" t="s">
        <v>73</v>
      </c>
      <c r="B31" s="718"/>
      <c r="C31" s="718"/>
      <c r="D31" s="718"/>
      <c r="E31" s="718"/>
      <c r="F31" s="718"/>
      <c r="G31" s="719"/>
      <c r="H31" s="723" t="s">
        <v>13</v>
      </c>
      <c r="I31" s="724"/>
      <c r="J31" s="724"/>
      <c r="K31" s="724"/>
      <c r="L31" s="711"/>
      <c r="M31" s="708"/>
      <c r="N31" s="708"/>
      <c r="O31" s="708"/>
      <c r="P31" s="708"/>
      <c r="Q31" s="708"/>
      <c r="R31" s="708" t="s">
        <v>0</v>
      </c>
      <c r="S31" s="708"/>
      <c r="T31" s="708"/>
      <c r="U31" s="708"/>
      <c r="V31" s="708"/>
      <c r="W31" s="708" t="s">
        <v>1</v>
      </c>
      <c r="X31" s="708"/>
      <c r="Y31" s="708"/>
      <c r="Z31" s="708"/>
      <c r="AA31" s="708"/>
      <c r="AB31" s="708"/>
      <c r="AC31" s="708" t="s">
        <v>2</v>
      </c>
      <c r="AD31" s="708"/>
      <c r="AE31" s="712"/>
      <c r="AF31" s="717" t="s">
        <v>75</v>
      </c>
      <c r="AG31" s="718"/>
      <c r="AH31" s="718"/>
      <c r="AI31" s="718"/>
      <c r="AJ31" s="718"/>
      <c r="AK31" s="718"/>
      <c r="AL31" s="719"/>
      <c r="AM31" s="723" t="s">
        <v>13</v>
      </c>
      <c r="AN31" s="724"/>
      <c r="AO31" s="724"/>
      <c r="AP31" s="725"/>
      <c r="AQ31" s="711"/>
      <c r="AR31" s="708"/>
      <c r="AS31" s="708"/>
      <c r="AT31" s="708"/>
      <c r="AU31" s="708"/>
      <c r="AV31" s="708"/>
      <c r="AW31" s="708" t="s">
        <v>0</v>
      </c>
      <c r="AX31" s="708"/>
      <c r="AY31" s="708"/>
      <c r="AZ31" s="708"/>
      <c r="BA31" s="708"/>
      <c r="BB31" s="708" t="s">
        <v>1</v>
      </c>
      <c r="BC31" s="708"/>
      <c r="BD31" s="708"/>
      <c r="BE31" s="708"/>
      <c r="BF31" s="708"/>
      <c r="BG31" s="708"/>
      <c r="BH31" s="708" t="s">
        <v>2</v>
      </c>
      <c r="BI31" s="708"/>
      <c r="BJ31" s="716"/>
    </row>
    <row r="32" spans="1:64" ht="12" customHeight="1" x14ac:dyDescent="0.15">
      <c r="A32" s="733"/>
      <c r="B32" s="734"/>
      <c r="C32" s="734"/>
      <c r="D32" s="734"/>
      <c r="E32" s="734"/>
      <c r="F32" s="734"/>
      <c r="G32" s="722"/>
      <c r="H32" s="655" t="s">
        <v>18</v>
      </c>
      <c r="I32" s="656"/>
      <c r="J32" s="656"/>
      <c r="K32" s="657"/>
      <c r="L32" s="653"/>
      <c r="M32" s="654"/>
      <c r="N32" s="654"/>
      <c r="O32" s="654"/>
      <c r="P32" s="654"/>
      <c r="Q32" s="654"/>
      <c r="R32" s="654"/>
      <c r="S32" s="654"/>
      <c r="T32" s="654"/>
      <c r="U32" s="654"/>
      <c r="V32" s="654"/>
      <c r="W32" s="654"/>
      <c r="X32" s="654"/>
      <c r="Y32" s="654"/>
      <c r="Z32" s="654"/>
      <c r="AA32" s="654"/>
      <c r="AB32" s="654"/>
      <c r="AC32" s="654"/>
      <c r="AD32" s="654"/>
      <c r="AE32" s="668"/>
      <c r="AF32" s="720"/>
      <c r="AG32" s="721"/>
      <c r="AH32" s="721"/>
      <c r="AI32" s="721"/>
      <c r="AJ32" s="721"/>
      <c r="AK32" s="721"/>
      <c r="AL32" s="722"/>
      <c r="AM32" s="655" t="s">
        <v>18</v>
      </c>
      <c r="AN32" s="656"/>
      <c r="AO32" s="656"/>
      <c r="AP32" s="657"/>
      <c r="AQ32" s="655"/>
      <c r="AR32" s="656"/>
      <c r="AS32" s="656"/>
      <c r="AT32" s="656"/>
      <c r="AU32" s="656"/>
      <c r="AV32" s="656"/>
      <c r="AW32" s="656"/>
      <c r="AX32" s="656"/>
      <c r="AY32" s="656"/>
      <c r="AZ32" s="656"/>
      <c r="BA32" s="656"/>
      <c r="BB32" s="656"/>
      <c r="BC32" s="656"/>
      <c r="BD32" s="656"/>
      <c r="BE32" s="656"/>
      <c r="BF32" s="656"/>
      <c r="BG32" s="656"/>
      <c r="BH32" s="656"/>
      <c r="BI32" s="656"/>
      <c r="BJ32" s="661"/>
    </row>
    <row r="33" spans="1:62" ht="12" customHeight="1" x14ac:dyDescent="0.15">
      <c r="A33" s="733"/>
      <c r="B33" s="734"/>
      <c r="C33" s="734"/>
      <c r="D33" s="734"/>
      <c r="E33" s="734"/>
      <c r="F33" s="734"/>
      <c r="G33" s="722"/>
      <c r="H33" s="658"/>
      <c r="I33" s="659"/>
      <c r="J33" s="659"/>
      <c r="K33" s="660"/>
      <c r="L33" s="727"/>
      <c r="M33" s="728"/>
      <c r="N33" s="728"/>
      <c r="O33" s="728"/>
      <c r="P33" s="728"/>
      <c r="Q33" s="728"/>
      <c r="R33" s="728"/>
      <c r="S33" s="728"/>
      <c r="T33" s="728"/>
      <c r="U33" s="728"/>
      <c r="V33" s="728"/>
      <c r="W33" s="728"/>
      <c r="X33" s="728"/>
      <c r="Y33" s="728"/>
      <c r="Z33" s="728"/>
      <c r="AA33" s="728"/>
      <c r="AB33" s="728"/>
      <c r="AC33" s="728"/>
      <c r="AD33" s="728"/>
      <c r="AE33" s="729"/>
      <c r="AF33" s="88" t="s">
        <v>115</v>
      </c>
      <c r="AG33" s="663"/>
      <c r="AH33" s="663"/>
      <c r="AI33" s="663"/>
      <c r="AJ33" s="663"/>
      <c r="AK33" s="663"/>
      <c r="AL33" s="86" t="s">
        <v>114</v>
      </c>
      <c r="AM33" s="658"/>
      <c r="AN33" s="659"/>
      <c r="AO33" s="659"/>
      <c r="AP33" s="660"/>
      <c r="AQ33" s="658"/>
      <c r="AR33" s="659"/>
      <c r="AS33" s="659"/>
      <c r="AT33" s="659"/>
      <c r="AU33" s="659"/>
      <c r="AV33" s="659"/>
      <c r="AW33" s="659"/>
      <c r="AX33" s="659"/>
      <c r="AY33" s="659"/>
      <c r="AZ33" s="659"/>
      <c r="BA33" s="659"/>
      <c r="BB33" s="659"/>
      <c r="BC33" s="659"/>
      <c r="BD33" s="659"/>
      <c r="BE33" s="659"/>
      <c r="BF33" s="659"/>
      <c r="BG33" s="659"/>
      <c r="BH33" s="659"/>
      <c r="BI33" s="659"/>
      <c r="BJ33" s="662"/>
    </row>
    <row r="34" spans="1:62" ht="24" customHeight="1" thickBot="1" x14ac:dyDescent="0.2">
      <c r="A34" s="699"/>
      <c r="B34" s="700"/>
      <c r="C34" s="701" t="s">
        <v>21</v>
      </c>
      <c r="D34" s="701"/>
      <c r="E34" s="701"/>
      <c r="F34" s="701"/>
      <c r="G34" s="702"/>
      <c r="H34" s="703" t="s">
        <v>20</v>
      </c>
      <c r="I34" s="704"/>
      <c r="J34" s="704"/>
      <c r="K34" s="705"/>
      <c r="L34" s="706" t="s">
        <v>14</v>
      </c>
      <c r="M34" s="672"/>
      <c r="N34" s="672"/>
      <c r="O34" s="672"/>
      <c r="P34" s="672"/>
      <c r="Q34" s="672"/>
      <c r="R34" s="672"/>
      <c r="S34" s="672"/>
      <c r="T34" s="672"/>
      <c r="U34" s="672"/>
      <c r="V34" s="672"/>
      <c r="W34" s="672"/>
      <c r="X34" s="672"/>
      <c r="Y34" s="672"/>
      <c r="Z34" s="672"/>
      <c r="AA34" s="672"/>
      <c r="AB34" s="672"/>
      <c r="AC34" s="672"/>
      <c r="AD34" s="672"/>
      <c r="AE34" s="707"/>
      <c r="AF34" s="688"/>
      <c r="AG34" s="689"/>
      <c r="AH34" s="690" t="s">
        <v>21</v>
      </c>
      <c r="AI34" s="690"/>
      <c r="AJ34" s="690"/>
      <c r="AK34" s="690"/>
      <c r="AL34" s="691"/>
      <c r="AM34" s="655" t="s">
        <v>20</v>
      </c>
      <c r="AN34" s="656"/>
      <c r="AO34" s="656"/>
      <c r="AP34" s="657"/>
      <c r="AQ34" s="672"/>
      <c r="AR34" s="672"/>
      <c r="AS34" s="672"/>
      <c r="AT34" s="672"/>
      <c r="AU34" s="672"/>
      <c r="AV34" s="672"/>
      <c r="AW34" s="672"/>
      <c r="AX34" s="672"/>
      <c r="AY34" s="672"/>
      <c r="AZ34" s="672"/>
      <c r="BA34" s="672"/>
      <c r="BB34" s="672"/>
      <c r="BC34" s="672"/>
      <c r="BD34" s="672"/>
      <c r="BE34" s="672"/>
      <c r="BF34" s="672"/>
      <c r="BG34" s="672"/>
      <c r="BH34" s="672"/>
      <c r="BI34" s="672"/>
      <c r="BJ34" s="673"/>
    </row>
    <row r="35" spans="1:62" ht="18" customHeight="1" thickTop="1" x14ac:dyDescent="0.15">
      <c r="A35" s="613" t="s">
        <v>43</v>
      </c>
      <c r="B35" s="614"/>
      <c r="C35" s="614"/>
      <c r="D35" s="614"/>
      <c r="E35" s="615"/>
      <c r="F35" s="616"/>
      <c r="G35" s="617"/>
      <c r="H35" s="617" t="s">
        <v>0</v>
      </c>
      <c r="I35" s="617"/>
      <c r="J35" s="617"/>
      <c r="K35" s="617"/>
      <c r="L35" s="617" t="s">
        <v>1</v>
      </c>
      <c r="M35" s="617"/>
      <c r="N35" s="618"/>
      <c r="O35" s="618"/>
      <c r="P35" s="619" t="s">
        <v>2</v>
      </c>
      <c r="Q35" s="620"/>
      <c r="R35" s="621" t="s">
        <v>76</v>
      </c>
      <c r="S35" s="622"/>
      <c r="T35" s="622"/>
      <c r="U35" s="622"/>
      <c r="V35" s="642"/>
      <c r="W35" s="643"/>
      <c r="X35" s="643"/>
      <c r="Y35" s="643"/>
      <c r="Z35" s="643" t="s">
        <v>77</v>
      </c>
      <c r="AA35" s="643"/>
      <c r="AB35" s="644"/>
      <c r="AC35" s="645"/>
      <c r="AD35" s="645"/>
      <c r="AE35" s="645"/>
      <c r="AF35" s="696" t="s">
        <v>78</v>
      </c>
      <c r="AG35" s="697"/>
      <c r="AH35" s="698" t="s">
        <v>96</v>
      </c>
      <c r="AI35" s="647"/>
      <c r="AJ35" s="647"/>
      <c r="AK35" s="647"/>
      <c r="AL35" s="647"/>
      <c r="AM35" s="647"/>
      <c r="AN35" s="647"/>
      <c r="AO35" s="647"/>
      <c r="AP35" s="647"/>
      <c r="AQ35" s="647"/>
      <c r="AR35" s="647"/>
      <c r="AS35" s="647"/>
      <c r="AT35" s="646" t="s">
        <v>97</v>
      </c>
      <c r="AU35" s="647"/>
      <c r="AV35" s="647"/>
      <c r="AW35" s="647"/>
      <c r="AX35" s="647"/>
      <c r="AY35" s="647"/>
      <c r="AZ35" s="647"/>
      <c r="BA35" s="647"/>
      <c r="BB35" s="648"/>
      <c r="BC35" s="682" t="s">
        <v>100</v>
      </c>
      <c r="BD35" s="683"/>
      <c r="BE35" s="674"/>
      <c r="BF35" s="675"/>
      <c r="BG35" s="675"/>
      <c r="BH35" s="675"/>
      <c r="BI35" s="675"/>
      <c r="BJ35" s="676"/>
    </row>
    <row r="36" spans="1:62" ht="18" customHeight="1" x14ac:dyDescent="0.15">
      <c r="A36" s="89" t="s">
        <v>22</v>
      </c>
      <c r="B36" s="90"/>
      <c r="C36" s="90"/>
      <c r="D36" s="90"/>
      <c r="E36" s="90"/>
      <c r="F36" s="90"/>
      <c r="G36" s="91"/>
      <c r="H36" s="90"/>
      <c r="I36" s="637" t="s">
        <v>38</v>
      </c>
      <c r="J36" s="637"/>
      <c r="K36" s="637"/>
      <c r="L36" s="92" t="s">
        <v>39</v>
      </c>
      <c r="M36" s="637"/>
      <c r="N36" s="637"/>
      <c r="O36" s="637"/>
      <c r="P36" s="637"/>
      <c r="Q36" s="93" t="s">
        <v>34</v>
      </c>
      <c r="R36" s="632" t="s">
        <v>91</v>
      </c>
      <c r="S36" s="633"/>
      <c r="T36" s="633"/>
      <c r="U36" s="634"/>
      <c r="V36" s="635"/>
      <c r="W36" s="636"/>
      <c r="X36" s="636" t="s">
        <v>0</v>
      </c>
      <c r="Y36" s="636"/>
      <c r="Z36" s="636"/>
      <c r="AA36" s="636"/>
      <c r="AB36" s="636" t="s">
        <v>1</v>
      </c>
      <c r="AC36" s="636"/>
      <c r="AD36" s="641"/>
      <c r="AE36" s="641"/>
      <c r="AF36" s="636" t="s">
        <v>2</v>
      </c>
      <c r="AG36" s="649"/>
      <c r="AH36" s="650" t="s">
        <v>98</v>
      </c>
      <c r="AI36" s="651"/>
      <c r="AJ36" s="652"/>
      <c r="AK36" s="653"/>
      <c r="AL36" s="654"/>
      <c r="AM36" s="654"/>
      <c r="AN36" s="654"/>
      <c r="AO36" s="654"/>
      <c r="AP36" s="654"/>
      <c r="AQ36" s="654"/>
      <c r="AR36" s="610" t="s">
        <v>15</v>
      </c>
      <c r="AS36" s="610"/>
      <c r="AT36" s="664"/>
      <c r="AU36" s="665"/>
      <c r="AV36" s="665"/>
      <c r="AW36" s="665"/>
      <c r="AX36" s="665"/>
      <c r="AY36" s="665"/>
      <c r="AZ36" s="665"/>
      <c r="BA36" s="654"/>
      <c r="BB36" s="668"/>
      <c r="BC36" s="684"/>
      <c r="BD36" s="685"/>
      <c r="BE36" s="677"/>
      <c r="BF36" s="678"/>
      <c r="BG36" s="678"/>
      <c r="BH36" s="678"/>
      <c r="BI36" s="678"/>
      <c r="BJ36" s="679"/>
    </row>
    <row r="37" spans="1:62" ht="18" customHeight="1" x14ac:dyDescent="0.15">
      <c r="A37" s="94"/>
      <c r="B37" s="95"/>
      <c r="C37" s="598" t="s">
        <v>79</v>
      </c>
      <c r="D37" s="598"/>
      <c r="E37" s="598"/>
      <c r="F37" s="598"/>
      <c r="G37" s="96"/>
      <c r="H37" s="95"/>
      <c r="I37" s="623" t="s">
        <v>83</v>
      </c>
      <c r="J37" s="624"/>
      <c r="K37" s="624"/>
      <c r="L37" s="96"/>
      <c r="M37" s="95"/>
      <c r="N37" s="598" t="s">
        <v>87</v>
      </c>
      <c r="O37" s="598"/>
      <c r="P37" s="598"/>
      <c r="Q37" s="599"/>
      <c r="R37" s="632" t="s">
        <v>92</v>
      </c>
      <c r="S37" s="633"/>
      <c r="T37" s="633"/>
      <c r="U37" s="634"/>
      <c r="V37" s="635"/>
      <c r="W37" s="636"/>
      <c r="X37" s="636" t="s">
        <v>0</v>
      </c>
      <c r="Y37" s="636"/>
      <c r="Z37" s="636"/>
      <c r="AA37" s="636"/>
      <c r="AB37" s="636" t="s">
        <v>1</v>
      </c>
      <c r="AC37" s="636"/>
      <c r="AD37" s="641"/>
      <c r="AE37" s="641"/>
      <c r="AF37" s="636" t="s">
        <v>2</v>
      </c>
      <c r="AG37" s="649"/>
      <c r="AH37" s="692" t="s">
        <v>99</v>
      </c>
      <c r="AI37" s="693"/>
      <c r="AJ37" s="694"/>
      <c r="AK37" s="695"/>
      <c r="AL37" s="669"/>
      <c r="AM37" s="669"/>
      <c r="AN37" s="669"/>
      <c r="AO37" s="669"/>
      <c r="AP37" s="669"/>
      <c r="AQ37" s="669"/>
      <c r="AR37" s="669" t="s">
        <v>15</v>
      </c>
      <c r="AS37" s="669"/>
      <c r="AT37" s="666"/>
      <c r="AU37" s="667"/>
      <c r="AV37" s="667"/>
      <c r="AW37" s="667"/>
      <c r="AX37" s="667"/>
      <c r="AY37" s="667"/>
      <c r="AZ37" s="667"/>
      <c r="BA37" s="670" t="s">
        <v>15</v>
      </c>
      <c r="BB37" s="671"/>
      <c r="BC37" s="686"/>
      <c r="BD37" s="687"/>
      <c r="BE37" s="680"/>
      <c r="BF37" s="670"/>
      <c r="BG37" s="670"/>
      <c r="BH37" s="670"/>
      <c r="BI37" s="670"/>
      <c r="BJ37" s="681"/>
    </row>
    <row r="38" spans="1:62" ht="18" customHeight="1" x14ac:dyDescent="0.15">
      <c r="A38" s="94"/>
      <c r="B38" s="95"/>
      <c r="C38" s="598" t="s">
        <v>80</v>
      </c>
      <c r="D38" s="598"/>
      <c r="E38" s="598"/>
      <c r="F38" s="623"/>
      <c r="G38" s="96"/>
      <c r="H38" s="95"/>
      <c r="I38" s="623" t="s">
        <v>84</v>
      </c>
      <c r="J38" s="624"/>
      <c r="K38" s="624"/>
      <c r="L38" s="96"/>
      <c r="M38" s="95"/>
      <c r="N38" s="598" t="s">
        <v>88</v>
      </c>
      <c r="O38" s="598"/>
      <c r="P38" s="598"/>
      <c r="Q38" s="599"/>
      <c r="R38" s="625" t="s">
        <v>93</v>
      </c>
      <c r="S38" s="626"/>
      <c r="T38" s="631" t="s">
        <v>491</v>
      </c>
      <c r="U38" s="631"/>
      <c r="V38" s="631"/>
      <c r="W38" s="638"/>
      <c r="X38" s="639"/>
      <c r="Y38" s="639"/>
      <c r="Z38" s="639"/>
      <c r="AA38" s="639"/>
      <c r="AB38" s="639"/>
      <c r="AC38" s="639"/>
      <c r="AD38" s="640"/>
      <c r="AE38" s="589" t="s">
        <v>16</v>
      </c>
      <c r="AF38" s="590"/>
      <c r="AG38" s="595" t="s">
        <v>101</v>
      </c>
      <c r="AH38" s="596"/>
      <c r="AI38" s="596"/>
      <c r="AJ38" s="596"/>
      <c r="AK38" s="596"/>
      <c r="AL38" s="597"/>
      <c r="AM38" s="595" t="s">
        <v>102</v>
      </c>
      <c r="AN38" s="596"/>
      <c r="AO38" s="596"/>
      <c r="AP38" s="596"/>
      <c r="AQ38" s="596"/>
      <c r="AR38" s="597"/>
      <c r="AS38" s="595" t="s">
        <v>103</v>
      </c>
      <c r="AT38" s="596"/>
      <c r="AU38" s="596"/>
      <c r="AV38" s="596"/>
      <c r="AW38" s="596"/>
      <c r="AX38" s="597"/>
      <c r="AY38" s="595" t="s">
        <v>104</v>
      </c>
      <c r="AZ38" s="596"/>
      <c r="BA38" s="596"/>
      <c r="BB38" s="596"/>
      <c r="BC38" s="596"/>
      <c r="BD38" s="597"/>
      <c r="BE38" s="595" t="s">
        <v>105</v>
      </c>
      <c r="BF38" s="596"/>
      <c r="BG38" s="596"/>
      <c r="BH38" s="596"/>
      <c r="BI38" s="596"/>
      <c r="BJ38" s="597"/>
    </row>
    <row r="39" spans="1:62" ht="18" customHeight="1" x14ac:dyDescent="0.15">
      <c r="A39" s="94"/>
      <c r="B39" s="95"/>
      <c r="C39" s="598" t="s">
        <v>81</v>
      </c>
      <c r="D39" s="598"/>
      <c r="E39" s="598"/>
      <c r="F39" s="623"/>
      <c r="G39" s="96"/>
      <c r="H39" s="95"/>
      <c r="I39" s="623" t="s">
        <v>85</v>
      </c>
      <c r="J39" s="624"/>
      <c r="K39" s="624"/>
      <c r="L39" s="96"/>
      <c r="M39" s="95"/>
      <c r="N39" s="598" t="s">
        <v>89</v>
      </c>
      <c r="O39" s="598"/>
      <c r="P39" s="598"/>
      <c r="Q39" s="599"/>
      <c r="R39" s="627"/>
      <c r="S39" s="628"/>
      <c r="T39" s="600" t="s">
        <v>94</v>
      </c>
      <c r="U39" s="600"/>
      <c r="V39" s="600"/>
      <c r="W39" s="609"/>
      <c r="X39" s="610"/>
      <c r="Y39" s="611" t="s">
        <v>0</v>
      </c>
      <c r="Z39" s="611"/>
      <c r="AA39" s="610"/>
      <c r="AB39" s="610"/>
      <c r="AC39" s="611" t="s">
        <v>1</v>
      </c>
      <c r="AD39" s="612"/>
      <c r="AE39" s="591"/>
      <c r="AF39" s="592"/>
      <c r="AG39" s="587"/>
      <c r="AH39" s="587"/>
      <c r="AI39" s="587"/>
      <c r="AJ39" s="587"/>
      <c r="AK39" s="587"/>
      <c r="AL39" s="587"/>
      <c r="AM39" s="587"/>
      <c r="AN39" s="587"/>
      <c r="AO39" s="587"/>
      <c r="AP39" s="587"/>
      <c r="AQ39" s="587"/>
      <c r="AR39" s="587"/>
      <c r="AS39" s="587"/>
      <c r="AT39" s="587"/>
      <c r="AU39" s="587"/>
      <c r="AV39" s="587"/>
      <c r="AW39" s="587"/>
      <c r="AX39" s="587"/>
      <c r="AY39" s="587"/>
      <c r="AZ39" s="587"/>
      <c r="BA39" s="587"/>
      <c r="BB39" s="587"/>
      <c r="BC39" s="587"/>
      <c r="BD39" s="587"/>
      <c r="BE39" s="587"/>
      <c r="BF39" s="587"/>
      <c r="BG39" s="587"/>
      <c r="BH39" s="587"/>
      <c r="BI39" s="587"/>
      <c r="BJ39" s="587"/>
    </row>
    <row r="40" spans="1:62" ht="18" customHeight="1" thickBot="1" x14ac:dyDescent="0.2">
      <c r="A40" s="97"/>
      <c r="B40" s="98"/>
      <c r="C40" s="601" t="s">
        <v>82</v>
      </c>
      <c r="D40" s="601"/>
      <c r="E40" s="601"/>
      <c r="F40" s="602"/>
      <c r="G40" s="99"/>
      <c r="H40" s="98"/>
      <c r="I40" s="602" t="s">
        <v>86</v>
      </c>
      <c r="J40" s="603"/>
      <c r="K40" s="603"/>
      <c r="L40" s="99"/>
      <c r="M40" s="98"/>
      <c r="N40" s="601" t="s">
        <v>90</v>
      </c>
      <c r="O40" s="601"/>
      <c r="P40" s="601"/>
      <c r="Q40" s="604"/>
      <c r="R40" s="629"/>
      <c r="S40" s="630"/>
      <c r="T40" s="605" t="s">
        <v>95</v>
      </c>
      <c r="U40" s="605"/>
      <c r="V40" s="605"/>
      <c r="W40" s="606"/>
      <c r="X40" s="607"/>
      <c r="Y40" s="607"/>
      <c r="Z40" s="607"/>
      <c r="AA40" s="607"/>
      <c r="AB40" s="607"/>
      <c r="AC40" s="607"/>
      <c r="AD40" s="608"/>
      <c r="AE40" s="593"/>
      <c r="AF40" s="594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  <c r="BG40" s="588"/>
      <c r="BH40" s="588"/>
      <c r="BI40" s="588"/>
      <c r="BJ40" s="588"/>
    </row>
    <row r="41" spans="1:62" ht="14.45" customHeight="1" thickTop="1" x14ac:dyDescent="0.15">
      <c r="A41" s="100" t="s">
        <v>23</v>
      </c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2"/>
    </row>
    <row r="42" spans="1:62" ht="14.45" customHeight="1" x14ac:dyDescent="0.15">
      <c r="A42" s="100"/>
      <c r="BJ42" s="103"/>
    </row>
    <row r="43" spans="1:62" ht="14.45" customHeight="1" x14ac:dyDescent="0.15">
      <c r="A43" s="100"/>
      <c r="BJ43" s="103"/>
    </row>
    <row r="44" spans="1:62" ht="14.45" customHeight="1" x14ac:dyDescent="0.15">
      <c r="A44" s="100"/>
      <c r="BJ44" s="103"/>
    </row>
    <row r="45" spans="1:62" ht="14.45" customHeight="1" x14ac:dyDescent="0.15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6"/>
    </row>
    <row r="46" spans="1:62" ht="18.75" customHeight="1" x14ac:dyDescent="0.15"/>
    <row r="47" spans="1:62" ht="18.75" customHeight="1" x14ac:dyDescent="0.15"/>
    <row r="48" spans="1:62" ht="18.75" customHeight="1" x14ac:dyDescent="0.15"/>
  </sheetData>
  <sheetProtection selectLockedCells="1"/>
  <mergeCells count="237">
    <mergeCell ref="K2:U2"/>
    <mergeCell ref="AG4:BJ5"/>
    <mergeCell ref="BA2:BC2"/>
    <mergeCell ref="BD2:BG2"/>
    <mergeCell ref="BH2:BJ2"/>
    <mergeCell ref="A3:B5"/>
    <mergeCell ref="C3:H3"/>
    <mergeCell ref="I3:N3"/>
    <mergeCell ref="O3:T3"/>
    <mergeCell ref="U3:Z3"/>
    <mergeCell ref="AA3:AF3"/>
    <mergeCell ref="AR2:AS2"/>
    <mergeCell ref="AT2:AV2"/>
    <mergeCell ref="AX2:AY2"/>
    <mergeCell ref="A2:E2"/>
    <mergeCell ref="F2:J2"/>
    <mergeCell ref="AB2:AE2"/>
    <mergeCell ref="AF2:AI2"/>
    <mergeCell ref="AI3:BH3"/>
    <mergeCell ref="AK2:AL2"/>
    <mergeCell ref="AM2:AN2"/>
    <mergeCell ref="AO2:AQ2"/>
    <mergeCell ref="C4:H5"/>
    <mergeCell ref="I4:N5"/>
    <mergeCell ref="Y12:AA12"/>
    <mergeCell ref="AC12:AH12"/>
    <mergeCell ref="AL12:AR12"/>
    <mergeCell ref="AV12:BB12"/>
    <mergeCell ref="BC12:BJ12"/>
    <mergeCell ref="A6:BJ7"/>
    <mergeCell ref="A8:E8"/>
    <mergeCell ref="F8:T8"/>
    <mergeCell ref="AQ8:AS8"/>
    <mergeCell ref="AT8:AV8"/>
    <mergeCell ref="AX8:AY8"/>
    <mergeCell ref="AZ8:BC8"/>
    <mergeCell ref="BD8:BE8"/>
    <mergeCell ref="BF8:BH8"/>
    <mergeCell ref="BI8:BJ8"/>
    <mergeCell ref="O4:T5"/>
    <mergeCell ref="U4:Z5"/>
    <mergeCell ref="AA4:AF5"/>
    <mergeCell ref="V16:AC16"/>
    <mergeCell ref="AD16:AF16"/>
    <mergeCell ref="AG16:AI16"/>
    <mergeCell ref="AJ16:AL16"/>
    <mergeCell ref="AM16:AO16"/>
    <mergeCell ref="A13:BJ14"/>
    <mergeCell ref="S9:X9"/>
    <mergeCell ref="Y9:AA9"/>
    <mergeCell ref="AB9:BI9"/>
    <mergeCell ref="Y10:AA10"/>
    <mergeCell ref="AB10:BI10"/>
    <mergeCell ref="Y11:AA11"/>
    <mergeCell ref="AB11:BI11"/>
    <mergeCell ref="A15:G15"/>
    <mergeCell ref="H15:BJ15"/>
    <mergeCell ref="AR16:AV16"/>
    <mergeCell ref="AW16:BC16"/>
    <mergeCell ref="BD16:BE16"/>
    <mergeCell ref="BH16:BJ16"/>
    <mergeCell ref="A16:G16"/>
    <mergeCell ref="J16:M16"/>
    <mergeCell ref="H18:M18"/>
    <mergeCell ref="N18:BJ18"/>
    <mergeCell ref="A20:G20"/>
    <mergeCell ref="AC20:AJ20"/>
    <mergeCell ref="AK20:AR20"/>
    <mergeCell ref="AT20:BA20"/>
    <mergeCell ref="BC20:BJ20"/>
    <mergeCell ref="AT19:BA19"/>
    <mergeCell ref="BC19:BJ19"/>
    <mergeCell ref="N16:P16"/>
    <mergeCell ref="Q16:S16"/>
    <mergeCell ref="AT21:BA21"/>
    <mergeCell ref="BC21:BJ21"/>
    <mergeCell ref="A22:G22"/>
    <mergeCell ref="AC22:AJ22"/>
    <mergeCell ref="AK22:BJ22"/>
    <mergeCell ref="A23:G24"/>
    <mergeCell ref="H23:K23"/>
    <mergeCell ref="L23:BJ23"/>
    <mergeCell ref="H24:K24"/>
    <mergeCell ref="L24:BJ24"/>
    <mergeCell ref="B21:F21"/>
    <mergeCell ref="H21:M22"/>
    <mergeCell ref="N21:AB22"/>
    <mergeCell ref="AC21:AJ21"/>
    <mergeCell ref="AK21:AR21"/>
    <mergeCell ref="H19:M20"/>
    <mergeCell ref="N19:AB20"/>
    <mergeCell ref="AC19:AJ19"/>
    <mergeCell ref="AK19:AR19"/>
    <mergeCell ref="A17:G19"/>
    <mergeCell ref="H17:M17"/>
    <mergeCell ref="N17:BJ17"/>
    <mergeCell ref="A25:G26"/>
    <mergeCell ref="H25:K25"/>
    <mergeCell ref="L25:BJ25"/>
    <mergeCell ref="H26:K26"/>
    <mergeCell ref="L26:BJ26"/>
    <mergeCell ref="A27:BJ27"/>
    <mergeCell ref="AT28:AV28"/>
    <mergeCell ref="AW28:AX28"/>
    <mergeCell ref="AY28:BA28"/>
    <mergeCell ref="BB28:BD28"/>
    <mergeCell ref="BE28:BG28"/>
    <mergeCell ref="BH28:BJ28"/>
    <mergeCell ref="W28:Y28"/>
    <mergeCell ref="Z28:AB28"/>
    <mergeCell ref="AC28:AE28"/>
    <mergeCell ref="AF28:AL29"/>
    <mergeCell ref="AM28:AP28"/>
    <mergeCell ref="L30:AE30"/>
    <mergeCell ref="AC31:AE31"/>
    <mergeCell ref="H32:K33"/>
    <mergeCell ref="L32:AE33"/>
    <mergeCell ref="A28:G29"/>
    <mergeCell ref="H28:K28"/>
    <mergeCell ref="L28:N28"/>
    <mergeCell ref="O28:Q28"/>
    <mergeCell ref="R28:S28"/>
    <mergeCell ref="T28:V28"/>
    <mergeCell ref="H29:K29"/>
    <mergeCell ref="A31:G33"/>
    <mergeCell ref="H31:K31"/>
    <mergeCell ref="L31:N31"/>
    <mergeCell ref="O31:Q31"/>
    <mergeCell ref="R31:S31"/>
    <mergeCell ref="T31:V31"/>
    <mergeCell ref="W31:Y31"/>
    <mergeCell ref="Z31:AB31"/>
    <mergeCell ref="A34:B34"/>
    <mergeCell ref="C34:G34"/>
    <mergeCell ref="H34:K34"/>
    <mergeCell ref="L34:AE34"/>
    <mergeCell ref="AW31:AX31"/>
    <mergeCell ref="AQ28:AS28"/>
    <mergeCell ref="L29:AE29"/>
    <mergeCell ref="AM29:AP29"/>
    <mergeCell ref="AQ29:BJ29"/>
    <mergeCell ref="AM30:AP30"/>
    <mergeCell ref="AQ30:BJ30"/>
    <mergeCell ref="AF30:AG30"/>
    <mergeCell ref="AH30:AL30"/>
    <mergeCell ref="AY31:BA31"/>
    <mergeCell ref="BB31:BD31"/>
    <mergeCell ref="BE31:BG31"/>
    <mergeCell ref="BH31:BJ31"/>
    <mergeCell ref="AF31:AL32"/>
    <mergeCell ref="AM31:AP31"/>
    <mergeCell ref="AQ31:AS31"/>
    <mergeCell ref="AT31:AV31"/>
    <mergeCell ref="A30:B30"/>
    <mergeCell ref="C30:G30"/>
    <mergeCell ref="H30:K30"/>
    <mergeCell ref="AT35:BB35"/>
    <mergeCell ref="AF36:AG36"/>
    <mergeCell ref="AH36:AJ36"/>
    <mergeCell ref="AK36:AQ36"/>
    <mergeCell ref="AR36:AS36"/>
    <mergeCell ref="AM32:AP33"/>
    <mergeCell ref="AQ32:BJ33"/>
    <mergeCell ref="AG33:AK33"/>
    <mergeCell ref="AT36:AZ37"/>
    <mergeCell ref="BA36:BB36"/>
    <mergeCell ref="AR37:AS37"/>
    <mergeCell ref="BA37:BB37"/>
    <mergeCell ref="AM34:AP34"/>
    <mergeCell ref="AQ34:BJ34"/>
    <mergeCell ref="BE35:BJ37"/>
    <mergeCell ref="BC35:BD37"/>
    <mergeCell ref="AF34:AG34"/>
    <mergeCell ref="AH34:AL34"/>
    <mergeCell ref="AF37:AG37"/>
    <mergeCell ref="AH37:AJ37"/>
    <mergeCell ref="AK37:AQ37"/>
    <mergeCell ref="AF35:AG35"/>
    <mergeCell ref="AH35:AS35"/>
    <mergeCell ref="X37:Y37"/>
    <mergeCell ref="AD36:AE36"/>
    <mergeCell ref="V35:Y35"/>
    <mergeCell ref="Z35:AA35"/>
    <mergeCell ref="AB35:AE35"/>
    <mergeCell ref="V36:W36"/>
    <mergeCell ref="X36:Y36"/>
    <mergeCell ref="Z36:AA36"/>
    <mergeCell ref="AB36:AC36"/>
    <mergeCell ref="AD37:AE37"/>
    <mergeCell ref="Z37:AA37"/>
    <mergeCell ref="AB37:AC37"/>
    <mergeCell ref="A35:E35"/>
    <mergeCell ref="F35:G35"/>
    <mergeCell ref="H35:I35"/>
    <mergeCell ref="J35:K35"/>
    <mergeCell ref="L35:M35"/>
    <mergeCell ref="N35:O35"/>
    <mergeCell ref="P35:Q35"/>
    <mergeCell ref="R35:U35"/>
    <mergeCell ref="C38:F38"/>
    <mergeCell ref="I38:K38"/>
    <mergeCell ref="N38:Q38"/>
    <mergeCell ref="R38:S40"/>
    <mergeCell ref="T38:V38"/>
    <mergeCell ref="I37:K37"/>
    <mergeCell ref="N37:Q37"/>
    <mergeCell ref="R37:U37"/>
    <mergeCell ref="V37:W37"/>
    <mergeCell ref="I36:K36"/>
    <mergeCell ref="M36:P36"/>
    <mergeCell ref="R36:U36"/>
    <mergeCell ref="C37:F37"/>
    <mergeCell ref="W38:AD38"/>
    <mergeCell ref="C39:F39"/>
    <mergeCell ref="I39:K39"/>
    <mergeCell ref="N39:Q39"/>
    <mergeCell ref="T39:V39"/>
    <mergeCell ref="C40:F40"/>
    <mergeCell ref="I40:K40"/>
    <mergeCell ref="N40:Q40"/>
    <mergeCell ref="T40:V40"/>
    <mergeCell ref="W40:AD40"/>
    <mergeCell ref="W39:X39"/>
    <mergeCell ref="Y39:Z39"/>
    <mergeCell ref="AA39:AB39"/>
    <mergeCell ref="AC39:AD39"/>
    <mergeCell ref="AG39:AL40"/>
    <mergeCell ref="AM39:AR40"/>
    <mergeCell ref="AE38:AF40"/>
    <mergeCell ref="AG38:AL38"/>
    <mergeCell ref="AM38:AR38"/>
    <mergeCell ref="AS38:AX38"/>
    <mergeCell ref="AY38:BD38"/>
    <mergeCell ref="BE38:BJ38"/>
    <mergeCell ref="AS39:AX40"/>
    <mergeCell ref="AY39:BD40"/>
    <mergeCell ref="BE39:BJ40"/>
  </mergeCells>
  <phoneticPr fontId="5"/>
  <dataValidations count="1">
    <dataValidation type="list" allowBlank="1" showInputMessage="1" showErrorMessage="1" sqref="F8:T8">
      <formula1>#REF!</formula1>
    </dataValidation>
  </dataValidations>
  <printOptions verticalCentered="1"/>
  <pageMargins left="0.70866141732283472" right="0.39370078740157483" top="0.39370078740157483" bottom="0.35433070866141736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9525</xdr:rowOff>
                  </from>
                  <to>
                    <xdr:col>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9525</xdr:rowOff>
                  </from>
                  <to>
                    <xdr:col>59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9525</xdr:rowOff>
                  </from>
                  <to>
                    <xdr:col>21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28575</xdr:rowOff>
                  </from>
                  <to>
                    <xdr:col>2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28575</xdr:rowOff>
                  </from>
                  <to>
                    <xdr:col>33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28575</xdr:rowOff>
                  </from>
                  <to>
                    <xdr:col>2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28575</xdr:rowOff>
                  </from>
                  <to>
                    <xdr:col>33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23</xdr:row>
                    <xdr:rowOff>47625</xdr:rowOff>
                  </from>
                  <to>
                    <xdr:col>10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123825</xdr:rowOff>
                  </from>
                  <to>
                    <xdr:col>10</xdr:col>
                    <xdr:colOff>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15</xdr:row>
                    <xdr:rowOff>9525</xdr:rowOff>
                  </from>
                  <to>
                    <xdr:col>43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219075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219075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219075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219075</xdr:rowOff>
                  </from>
                  <to>
                    <xdr:col>2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219075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219075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219075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38</xdr:row>
                    <xdr:rowOff>219075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219075</xdr:rowOff>
                  </from>
                  <to>
                    <xdr:col>2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219075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219075</xdr:rowOff>
                  </from>
                  <to>
                    <xdr:col>13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200025</xdr:rowOff>
                  </from>
                  <to>
                    <xdr:col>2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BY60"/>
  <sheetViews>
    <sheetView view="pageBreakPreview" zoomScaleNormal="100" zoomScaleSheetLayoutView="100" workbookViewId="0">
      <selection activeCell="A4" sqref="A4:AM13"/>
    </sheetView>
  </sheetViews>
  <sheetFormatPr defaultColWidth="9" defaultRowHeight="12" x14ac:dyDescent="0.15"/>
  <cols>
    <col min="1" max="10" width="1.5" style="1" customWidth="1"/>
    <col min="11" max="17" width="1.625" style="1" customWidth="1"/>
    <col min="18" max="27" width="1.5" style="1" customWidth="1"/>
    <col min="28" max="34" width="1.625" style="1" customWidth="1"/>
    <col min="35" max="44" width="1.5" style="1" customWidth="1"/>
    <col min="45" max="51" width="1.625" style="1" customWidth="1"/>
    <col min="52" max="64" width="1.5" style="1" customWidth="1"/>
    <col min="65" max="68" width="1.625" style="1" customWidth="1"/>
    <col min="69" max="79" width="1.5" style="1" customWidth="1"/>
    <col min="80" max="16384" width="9" style="1"/>
  </cols>
  <sheetData>
    <row r="1" spans="1:77" ht="14.25" customHeight="1" thickBot="1" x14ac:dyDescent="0.2">
      <c r="A1" s="468"/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8"/>
      <c r="W1" s="48"/>
      <c r="X1" s="48"/>
      <c r="Y1" s="48"/>
      <c r="Z1" s="48"/>
      <c r="AA1" s="48"/>
      <c r="AB1" s="48"/>
      <c r="AC1" s="48"/>
      <c r="AD1" s="468" t="s">
        <v>46</v>
      </c>
      <c r="AE1" s="468"/>
      <c r="AF1" s="468"/>
      <c r="AG1" s="468"/>
      <c r="AH1" s="468"/>
      <c r="AI1" s="468"/>
      <c r="AJ1" s="468"/>
      <c r="AK1" s="468"/>
      <c r="AL1" s="47"/>
      <c r="AM1" s="47"/>
      <c r="AN1" s="468"/>
      <c r="AO1" s="468"/>
      <c r="AP1" s="468" t="s">
        <v>0</v>
      </c>
      <c r="AQ1" s="468"/>
      <c r="AR1" s="468"/>
      <c r="AS1" s="468"/>
      <c r="AT1" s="468"/>
      <c r="AU1" s="468" t="s">
        <v>1</v>
      </c>
      <c r="AV1" s="468"/>
      <c r="AW1" s="468"/>
      <c r="AX1" s="468"/>
      <c r="AY1" s="468"/>
      <c r="AZ1" s="47"/>
      <c r="BA1" s="468" t="s">
        <v>2</v>
      </c>
      <c r="BB1" s="468"/>
      <c r="BC1" s="48"/>
      <c r="BD1" s="468" t="s">
        <v>45</v>
      </c>
      <c r="BE1" s="468"/>
      <c r="BF1" s="468"/>
      <c r="BG1" s="468"/>
      <c r="BH1" s="468"/>
      <c r="BI1" s="468"/>
      <c r="BJ1" s="468"/>
      <c r="BK1" s="468"/>
      <c r="BL1" s="468"/>
      <c r="BM1" s="468"/>
      <c r="BN1" s="468" t="s">
        <v>47</v>
      </c>
      <c r="BO1" s="468"/>
      <c r="BP1" s="468"/>
      <c r="BW1" s="340"/>
      <c r="BX1" s="340"/>
      <c r="BY1" s="340"/>
    </row>
    <row r="2" spans="1:77" s="2" customFormat="1" ht="20.100000000000001" customHeight="1" thickTop="1" thickBot="1" x14ac:dyDescent="0.2">
      <c r="A2" s="566" t="s">
        <v>106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8"/>
      <c r="AO2" s="568"/>
      <c r="AP2" s="568"/>
      <c r="AQ2" s="568"/>
      <c r="AR2" s="568"/>
      <c r="AS2" s="568"/>
      <c r="AT2" s="568"/>
      <c r="AU2" s="568"/>
      <c r="AV2" s="568"/>
      <c r="AW2" s="569"/>
      <c r="AX2" s="570" t="s">
        <v>36</v>
      </c>
      <c r="AY2" s="571"/>
      <c r="AZ2" s="484"/>
      <c r="BA2" s="484"/>
      <c r="BB2" s="568" t="s">
        <v>107</v>
      </c>
      <c r="BC2" s="568"/>
      <c r="BD2" s="568"/>
      <c r="BE2" s="568"/>
      <c r="BF2" s="572"/>
      <c r="BG2" s="484"/>
      <c r="BH2" s="484"/>
      <c r="BI2" s="568" t="s">
        <v>99</v>
      </c>
      <c r="BJ2" s="568"/>
      <c r="BK2" s="568"/>
      <c r="BL2" s="568"/>
      <c r="BM2" s="568"/>
      <c r="BN2" s="573" t="s">
        <v>35</v>
      </c>
      <c r="BO2" s="573"/>
      <c r="BP2" s="574"/>
    </row>
    <row r="3" spans="1:77" ht="15.95" customHeight="1" thickTop="1" thickBot="1" x14ac:dyDescent="0.2">
      <c r="A3" s="554" t="s">
        <v>25</v>
      </c>
      <c r="B3" s="555"/>
      <c r="C3" s="555"/>
      <c r="D3" s="555"/>
      <c r="E3" s="555"/>
      <c r="F3" s="556" t="s">
        <v>26</v>
      </c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7"/>
      <c r="T3" s="558" t="s">
        <v>27</v>
      </c>
      <c r="U3" s="555"/>
      <c r="V3" s="555"/>
      <c r="W3" s="555"/>
      <c r="X3" s="555"/>
      <c r="Y3" s="559" t="s">
        <v>26</v>
      </c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1" t="s">
        <v>52</v>
      </c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  <c r="BB3" s="563"/>
      <c r="BC3" s="564"/>
      <c r="BD3" s="562"/>
      <c r="BE3" s="562"/>
      <c r="BF3" s="562"/>
      <c r="BG3" s="562"/>
      <c r="BH3" s="562"/>
      <c r="BI3" s="562"/>
      <c r="BJ3" s="562"/>
      <c r="BK3" s="562"/>
      <c r="BL3" s="562"/>
      <c r="BM3" s="562"/>
      <c r="BN3" s="562"/>
      <c r="BO3" s="562"/>
      <c r="BP3" s="565"/>
    </row>
    <row r="4" spans="1:77" ht="15.95" customHeight="1" thickTop="1" x14ac:dyDescent="0.15">
      <c r="A4" s="535" t="s">
        <v>24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7"/>
      <c r="BP4" s="36"/>
    </row>
    <row r="5" spans="1:77" ht="15.95" customHeight="1" x14ac:dyDescent="0.15">
      <c r="A5" s="538"/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40"/>
      <c r="BP5" s="36"/>
    </row>
    <row r="6" spans="1:77" ht="15.95" customHeight="1" x14ac:dyDescent="0.15">
      <c r="A6" s="538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40"/>
      <c r="BP6" s="36"/>
    </row>
    <row r="7" spans="1:77" ht="15.95" customHeight="1" x14ac:dyDescent="0.15">
      <c r="A7" s="538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40"/>
      <c r="BP7" s="36"/>
    </row>
    <row r="8" spans="1:77" ht="15.95" customHeight="1" x14ac:dyDescent="0.15">
      <c r="A8" s="538"/>
      <c r="B8" s="539"/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39"/>
      <c r="AF8" s="539"/>
      <c r="AG8" s="539"/>
      <c r="AH8" s="539"/>
      <c r="AI8" s="539"/>
      <c r="AJ8" s="539"/>
      <c r="AK8" s="539"/>
      <c r="AL8" s="539"/>
      <c r="AM8" s="540"/>
      <c r="BP8" s="36"/>
    </row>
    <row r="9" spans="1:77" ht="15.95" customHeight="1" x14ac:dyDescent="0.15">
      <c r="A9" s="538"/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  <c r="AC9" s="539"/>
      <c r="AD9" s="539"/>
      <c r="AE9" s="539"/>
      <c r="AF9" s="539"/>
      <c r="AG9" s="539"/>
      <c r="AH9" s="539"/>
      <c r="AI9" s="539"/>
      <c r="AJ9" s="539"/>
      <c r="AK9" s="539"/>
      <c r="AL9" s="539"/>
      <c r="AM9" s="540"/>
      <c r="BP9" s="36"/>
    </row>
    <row r="10" spans="1:77" ht="15.95" customHeight="1" x14ac:dyDescent="0.15">
      <c r="A10" s="538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40"/>
      <c r="BP10" s="36"/>
    </row>
    <row r="11" spans="1:77" ht="15.95" customHeight="1" x14ac:dyDescent="0.15">
      <c r="A11" s="538"/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40"/>
      <c r="BP11" s="36"/>
    </row>
    <row r="12" spans="1:77" ht="15.95" customHeight="1" x14ac:dyDescent="0.15">
      <c r="A12" s="538"/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  <c r="AG12" s="539"/>
      <c r="AH12" s="539"/>
      <c r="AI12" s="539"/>
      <c r="AJ12" s="539"/>
      <c r="AK12" s="539"/>
      <c r="AL12" s="539"/>
      <c r="AM12" s="540"/>
      <c r="BP12" s="36"/>
    </row>
    <row r="13" spans="1:77" ht="15.95" customHeight="1" x14ac:dyDescent="0.15">
      <c r="A13" s="541"/>
      <c r="B13" s="542"/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  <c r="AJ13" s="542"/>
      <c r="AK13" s="542"/>
      <c r="AL13" s="542"/>
      <c r="AM13" s="543"/>
      <c r="BP13" s="36"/>
    </row>
    <row r="14" spans="1:77" ht="15.95" customHeight="1" x14ac:dyDescent="0.15">
      <c r="A14" s="34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BM14" s="28"/>
      <c r="BN14" s="28"/>
      <c r="BO14" s="28"/>
      <c r="BP14" s="44"/>
    </row>
    <row r="15" spans="1:77" ht="15.95" customHeight="1" x14ac:dyDescent="0.15">
      <c r="A15" s="34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BM15" s="28"/>
      <c r="BN15" s="28"/>
      <c r="BO15" s="28"/>
      <c r="BP15" s="44"/>
    </row>
    <row r="16" spans="1:77" ht="15.95" customHeight="1" x14ac:dyDescent="0.15">
      <c r="A16" s="34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44"/>
    </row>
    <row r="17" spans="1:68" ht="15.95" customHeight="1" x14ac:dyDescent="0.15">
      <c r="A17" s="34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44"/>
    </row>
    <row r="18" spans="1:68" ht="15.95" customHeight="1" x14ac:dyDescent="0.15">
      <c r="A18" s="34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44"/>
    </row>
    <row r="19" spans="1:68" ht="15.95" customHeight="1" x14ac:dyDescent="0.15">
      <c r="A19" s="34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44"/>
    </row>
    <row r="20" spans="1:68" ht="15.95" customHeight="1" x14ac:dyDescent="0.15">
      <c r="A20" s="34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44"/>
    </row>
    <row r="21" spans="1:68" ht="15.95" customHeight="1" x14ac:dyDescent="0.15">
      <c r="A21" s="34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44"/>
    </row>
    <row r="22" spans="1:68" ht="15.95" customHeight="1" x14ac:dyDescent="0.15">
      <c r="A22" s="34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BP22" s="36"/>
    </row>
    <row r="23" spans="1:68" ht="15.95" customHeight="1" x14ac:dyDescent="0.15">
      <c r="A23" s="3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4"/>
      <c r="P23" s="31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N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K23" s="30"/>
      <c r="BP23" s="36"/>
    </row>
    <row r="24" spans="1:68" ht="15.95" customHeight="1" x14ac:dyDescent="0.15">
      <c r="A24" s="34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45"/>
    </row>
    <row r="25" spans="1:68" ht="15.95" customHeight="1" x14ac:dyDescent="0.15">
      <c r="A25" s="34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45"/>
    </row>
    <row r="26" spans="1:68" ht="15.95" customHeight="1" x14ac:dyDescent="0.15">
      <c r="A26" s="3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45"/>
    </row>
    <row r="27" spans="1:68" ht="15.95" customHeight="1" x14ac:dyDescent="0.15">
      <c r="A27" s="3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45"/>
    </row>
    <row r="28" spans="1:68" ht="15.95" customHeight="1" x14ac:dyDescent="0.15">
      <c r="A28" s="3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45"/>
    </row>
    <row r="29" spans="1:68" ht="15.95" customHeight="1" x14ac:dyDescent="0.15">
      <c r="A29" s="3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45"/>
    </row>
    <row r="30" spans="1:68" ht="15.95" customHeight="1" x14ac:dyDescent="0.15">
      <c r="A30" s="34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45"/>
    </row>
    <row r="31" spans="1:68" ht="15.95" customHeight="1" x14ac:dyDescent="0.15">
      <c r="A31" s="34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45"/>
    </row>
    <row r="32" spans="1:68" ht="15.95" customHeight="1" x14ac:dyDescent="0.15">
      <c r="A32" s="34"/>
      <c r="B32" s="28"/>
      <c r="C32" s="28"/>
      <c r="D32" s="28"/>
      <c r="E32" s="28"/>
      <c r="F32" s="28"/>
      <c r="G32" s="28"/>
      <c r="H32" s="28"/>
      <c r="I32" s="28"/>
      <c r="J32" s="30"/>
      <c r="K32" s="30"/>
      <c r="L32" s="30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46"/>
    </row>
    <row r="33" spans="1:68" ht="15.95" customHeight="1" x14ac:dyDescent="0.15">
      <c r="A33" s="34"/>
      <c r="B33" s="28"/>
      <c r="C33" s="28"/>
      <c r="D33" s="28"/>
      <c r="E33" s="28"/>
      <c r="F33" s="28"/>
      <c r="G33" s="28"/>
      <c r="H33" s="28"/>
      <c r="I33" s="28"/>
      <c r="J33" s="30"/>
      <c r="K33" s="30"/>
      <c r="L33" s="30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46"/>
    </row>
    <row r="34" spans="1:68" ht="15.95" customHeight="1" x14ac:dyDescent="0.15">
      <c r="A34" s="34"/>
      <c r="B34" s="28"/>
      <c r="C34" s="28"/>
      <c r="D34" s="28"/>
      <c r="E34" s="28"/>
      <c r="F34" s="28"/>
      <c r="G34" s="28"/>
      <c r="H34" s="28"/>
      <c r="I34" s="28"/>
      <c r="J34" s="30"/>
      <c r="K34" s="30"/>
      <c r="L34" s="30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46"/>
    </row>
    <row r="35" spans="1:68" ht="15.95" customHeight="1" x14ac:dyDescent="0.15">
      <c r="A35" s="34"/>
      <c r="B35" s="28"/>
      <c r="C35" s="28"/>
      <c r="D35" s="28"/>
      <c r="E35" s="28"/>
      <c r="F35" s="28"/>
      <c r="G35" s="28"/>
      <c r="H35" s="28"/>
      <c r="I35" s="28"/>
      <c r="J35" s="30"/>
      <c r="K35" s="30"/>
      <c r="L35" s="30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46"/>
    </row>
    <row r="36" spans="1:68" ht="15.95" customHeight="1" x14ac:dyDescent="0.15">
      <c r="A36" s="34"/>
      <c r="B36" s="28"/>
      <c r="C36" s="28"/>
      <c r="D36" s="28"/>
      <c r="E36" s="28"/>
      <c r="F36" s="28"/>
      <c r="G36" s="28"/>
      <c r="H36" s="28"/>
      <c r="I36" s="28"/>
      <c r="J36" s="30"/>
      <c r="K36" s="30"/>
      <c r="L36" s="30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46"/>
    </row>
    <row r="37" spans="1:68" ht="15.95" customHeight="1" x14ac:dyDescent="0.15">
      <c r="A37" s="34"/>
      <c r="B37" s="28"/>
      <c r="C37" s="28"/>
      <c r="D37" s="28"/>
      <c r="E37" s="28"/>
      <c r="F37" s="28"/>
      <c r="G37" s="28"/>
      <c r="H37" s="28"/>
      <c r="I37" s="28"/>
      <c r="J37" s="30"/>
      <c r="K37" s="30"/>
      <c r="L37" s="30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46"/>
    </row>
    <row r="38" spans="1:68" ht="15.95" customHeight="1" x14ac:dyDescent="0.15">
      <c r="A38" s="34"/>
      <c r="B38" s="28"/>
      <c r="C38" s="28"/>
      <c r="D38" s="28"/>
      <c r="E38" s="28"/>
      <c r="F38" s="28"/>
      <c r="G38" s="28"/>
      <c r="H38" s="28"/>
      <c r="I38" s="28"/>
      <c r="J38" s="30"/>
      <c r="K38" s="30"/>
      <c r="L38" s="30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46"/>
    </row>
    <row r="39" spans="1:68" ht="15.95" customHeight="1" x14ac:dyDescent="0.15">
      <c r="A39" s="34"/>
      <c r="B39" s="28"/>
      <c r="C39" s="28"/>
      <c r="D39" s="28"/>
      <c r="E39" s="28"/>
      <c r="F39" s="28"/>
      <c r="G39" s="28"/>
      <c r="H39" s="28"/>
      <c r="I39" s="28"/>
      <c r="J39" s="30"/>
      <c r="K39" s="30"/>
      <c r="L39" s="30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46"/>
    </row>
    <row r="40" spans="1:68" ht="15.95" customHeight="1" x14ac:dyDescent="0.15">
      <c r="A40" s="34"/>
      <c r="B40" s="28"/>
      <c r="C40" s="28"/>
      <c r="D40" s="28"/>
      <c r="E40" s="28"/>
      <c r="F40" s="28"/>
      <c r="G40" s="28"/>
      <c r="H40" s="28"/>
      <c r="I40" s="28"/>
      <c r="J40" s="30"/>
      <c r="K40" s="30"/>
      <c r="L40" s="30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46"/>
    </row>
    <row r="41" spans="1:68" ht="15.95" customHeight="1" x14ac:dyDescent="0.15">
      <c r="A41" s="34"/>
      <c r="B41" s="28"/>
      <c r="C41" s="28"/>
      <c r="D41" s="28"/>
      <c r="E41" s="28"/>
      <c r="F41" s="28"/>
      <c r="G41" s="28"/>
      <c r="H41" s="28"/>
      <c r="I41" s="28"/>
      <c r="J41" s="30"/>
      <c r="K41" s="30"/>
      <c r="L41" s="30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46"/>
    </row>
    <row r="42" spans="1:68" ht="15.95" customHeight="1" x14ac:dyDescent="0.15">
      <c r="A42" s="34"/>
      <c r="B42" s="28"/>
      <c r="C42" s="28"/>
      <c r="D42" s="28"/>
      <c r="E42" s="28"/>
      <c r="F42" s="28"/>
      <c r="G42" s="28"/>
      <c r="H42" s="28"/>
      <c r="I42" s="28"/>
      <c r="J42" s="30"/>
      <c r="K42" s="30"/>
      <c r="L42" s="30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46"/>
    </row>
    <row r="43" spans="1:68" ht="15.95" customHeight="1" x14ac:dyDescent="0.15">
      <c r="A43" s="291" t="s">
        <v>108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544"/>
      <c r="AI43" s="545" t="s">
        <v>109</v>
      </c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  <c r="BC43" s="412"/>
      <c r="BD43" s="412"/>
      <c r="BE43" s="412"/>
      <c r="BF43" s="412"/>
      <c r="BG43" s="412"/>
      <c r="BH43" s="412"/>
      <c r="BI43" s="412"/>
      <c r="BJ43" s="412"/>
      <c r="BK43" s="412"/>
      <c r="BL43" s="412"/>
      <c r="BM43" s="412"/>
      <c r="BN43" s="412"/>
      <c r="BO43" s="412"/>
      <c r="BP43" s="477"/>
    </row>
    <row r="44" spans="1:68" ht="15.95" customHeight="1" x14ac:dyDescent="0.15">
      <c r="A44" s="546" t="s">
        <v>37</v>
      </c>
      <c r="B44" s="547"/>
      <c r="C44" s="547"/>
      <c r="D44" s="547"/>
      <c r="E44" s="547"/>
      <c r="F44" s="547"/>
      <c r="G44" s="547"/>
      <c r="H44" s="547"/>
      <c r="I44" s="547"/>
      <c r="J44" s="547"/>
      <c r="K44" s="547"/>
      <c r="L44" s="547"/>
      <c r="M44" s="548"/>
      <c r="N44" s="549" t="s">
        <v>28</v>
      </c>
      <c r="O44" s="549"/>
      <c r="P44" s="549" t="s">
        <v>29</v>
      </c>
      <c r="Q44" s="550"/>
      <c r="R44" s="551" t="s">
        <v>37</v>
      </c>
      <c r="S44" s="547"/>
      <c r="T44" s="547"/>
      <c r="U44" s="547"/>
      <c r="V44" s="547"/>
      <c r="W44" s="547"/>
      <c r="X44" s="547"/>
      <c r="Y44" s="547"/>
      <c r="Z44" s="547"/>
      <c r="AA44" s="547"/>
      <c r="AB44" s="547"/>
      <c r="AC44" s="547"/>
      <c r="AD44" s="548"/>
      <c r="AE44" s="549" t="s">
        <v>28</v>
      </c>
      <c r="AF44" s="549"/>
      <c r="AG44" s="549" t="s">
        <v>29</v>
      </c>
      <c r="AH44" s="552"/>
      <c r="AI44" s="551" t="s">
        <v>37</v>
      </c>
      <c r="AJ44" s="547"/>
      <c r="AK44" s="547"/>
      <c r="AL44" s="547"/>
      <c r="AM44" s="547"/>
      <c r="AN44" s="547"/>
      <c r="AO44" s="547"/>
      <c r="AP44" s="547"/>
      <c r="AQ44" s="547"/>
      <c r="AR44" s="547"/>
      <c r="AS44" s="547"/>
      <c r="AT44" s="547"/>
      <c r="AU44" s="548"/>
      <c r="AV44" s="549" t="s">
        <v>28</v>
      </c>
      <c r="AW44" s="549"/>
      <c r="AX44" s="549" t="s">
        <v>29</v>
      </c>
      <c r="AY44" s="550"/>
      <c r="AZ44" s="551" t="s">
        <v>37</v>
      </c>
      <c r="BA44" s="547"/>
      <c r="BB44" s="547"/>
      <c r="BC44" s="547"/>
      <c r="BD44" s="547"/>
      <c r="BE44" s="547"/>
      <c r="BF44" s="547"/>
      <c r="BG44" s="547"/>
      <c r="BH44" s="547"/>
      <c r="BI44" s="547"/>
      <c r="BJ44" s="547"/>
      <c r="BK44" s="547"/>
      <c r="BL44" s="548"/>
      <c r="BM44" s="549" t="s">
        <v>28</v>
      </c>
      <c r="BN44" s="549"/>
      <c r="BO44" s="549" t="s">
        <v>29</v>
      </c>
      <c r="BP44" s="553"/>
    </row>
    <row r="45" spans="1:68" ht="15.95" customHeight="1" x14ac:dyDescent="0.15">
      <c r="A45" s="846"/>
      <c r="B45" s="451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2"/>
      <c r="N45" s="290"/>
      <c r="O45" s="290"/>
      <c r="P45" s="530"/>
      <c r="Q45" s="531"/>
      <c r="R45" s="53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  <c r="AC45" s="451"/>
      <c r="AD45" s="452"/>
      <c r="AE45" s="290"/>
      <c r="AF45" s="290"/>
      <c r="AG45" s="290"/>
      <c r="AH45" s="450"/>
      <c r="AI45" s="531"/>
      <c r="AJ45" s="451"/>
      <c r="AK45" s="451"/>
      <c r="AL45" s="451"/>
      <c r="AM45" s="451"/>
      <c r="AN45" s="451"/>
      <c r="AO45" s="451"/>
      <c r="AP45" s="451"/>
      <c r="AQ45" s="451"/>
      <c r="AR45" s="451"/>
      <c r="AS45" s="451"/>
      <c r="AT45" s="451"/>
      <c r="AU45" s="452"/>
      <c r="AV45" s="290"/>
      <c r="AW45" s="290"/>
      <c r="AX45" s="290"/>
      <c r="AY45" s="530"/>
      <c r="AZ45" s="526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384"/>
      <c r="BM45" s="290"/>
      <c r="BN45" s="290"/>
      <c r="BO45" s="290"/>
      <c r="BP45" s="532"/>
    </row>
    <row r="46" spans="1:68" ht="15.95" customHeight="1" x14ac:dyDescent="0.15">
      <c r="A46" s="847"/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59"/>
      <c r="O46" s="259"/>
      <c r="P46" s="525"/>
      <c r="Q46" s="526"/>
      <c r="R46" s="526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4"/>
      <c r="AE46" s="259"/>
      <c r="AF46" s="259"/>
      <c r="AG46" s="259"/>
      <c r="AH46" s="382"/>
      <c r="AI46" s="526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4"/>
      <c r="AV46" s="259"/>
      <c r="AW46" s="259"/>
      <c r="AX46" s="259"/>
      <c r="AY46" s="525"/>
      <c r="AZ46" s="526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4"/>
      <c r="BM46" s="259"/>
      <c r="BN46" s="259"/>
      <c r="BO46" s="259"/>
      <c r="BP46" s="501"/>
    </row>
    <row r="47" spans="1:68" ht="15.95" customHeight="1" x14ac:dyDescent="0.15">
      <c r="A47" s="847"/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59"/>
      <c r="O47" s="259"/>
      <c r="P47" s="525"/>
      <c r="Q47" s="526"/>
      <c r="R47" s="526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4"/>
      <c r="AE47" s="259"/>
      <c r="AF47" s="259"/>
      <c r="AG47" s="259"/>
      <c r="AH47" s="382"/>
      <c r="AI47" s="526"/>
      <c r="AJ47" s="383"/>
      <c r="AK47" s="383"/>
      <c r="AL47" s="383"/>
      <c r="AM47" s="383"/>
      <c r="AN47" s="383"/>
      <c r="AO47" s="383"/>
      <c r="AP47" s="383"/>
      <c r="AQ47" s="383"/>
      <c r="AR47" s="383"/>
      <c r="AS47" s="383"/>
      <c r="AT47" s="383"/>
      <c r="AU47" s="384"/>
      <c r="AV47" s="259"/>
      <c r="AW47" s="259"/>
      <c r="AX47" s="259"/>
      <c r="AY47" s="525"/>
      <c r="AZ47" s="526"/>
      <c r="BA47" s="383"/>
      <c r="BB47" s="383"/>
      <c r="BC47" s="383"/>
      <c r="BD47" s="383"/>
      <c r="BE47" s="383"/>
      <c r="BF47" s="383"/>
      <c r="BG47" s="383"/>
      <c r="BH47" s="383"/>
      <c r="BI47" s="383"/>
      <c r="BJ47" s="383"/>
      <c r="BK47" s="383"/>
      <c r="BL47" s="384"/>
      <c r="BM47" s="259"/>
      <c r="BN47" s="259"/>
      <c r="BO47" s="259"/>
      <c r="BP47" s="501"/>
    </row>
    <row r="48" spans="1:68" ht="15.95" customHeight="1" x14ac:dyDescent="0.15">
      <c r="A48" s="847"/>
      <c r="B48" s="383"/>
      <c r="C48" s="383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59"/>
      <c r="O48" s="259"/>
      <c r="P48" s="525"/>
      <c r="Q48" s="526"/>
      <c r="R48" s="526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C48" s="383"/>
      <c r="AD48" s="384"/>
      <c r="AE48" s="259"/>
      <c r="AF48" s="259"/>
      <c r="AG48" s="259"/>
      <c r="AH48" s="382"/>
      <c r="AI48" s="526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4"/>
      <c r="AV48" s="259"/>
      <c r="AW48" s="259"/>
      <c r="AX48" s="259"/>
      <c r="AY48" s="525"/>
      <c r="AZ48" s="526"/>
      <c r="BA48" s="383"/>
      <c r="BB48" s="383"/>
      <c r="BC48" s="383"/>
      <c r="BD48" s="383"/>
      <c r="BE48" s="383"/>
      <c r="BF48" s="383"/>
      <c r="BG48" s="383"/>
      <c r="BH48" s="383"/>
      <c r="BI48" s="383"/>
      <c r="BJ48" s="383"/>
      <c r="BK48" s="383"/>
      <c r="BL48" s="384"/>
      <c r="BM48" s="259"/>
      <c r="BN48" s="259"/>
      <c r="BO48" s="259"/>
      <c r="BP48" s="501"/>
    </row>
    <row r="49" spans="1:68" ht="15.95" customHeight="1" x14ac:dyDescent="0.15">
      <c r="A49" s="847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59"/>
      <c r="O49" s="259"/>
      <c r="P49" s="525"/>
      <c r="Q49" s="526"/>
      <c r="R49" s="526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4"/>
      <c r="AE49" s="259"/>
      <c r="AF49" s="259"/>
      <c r="AG49" s="259"/>
      <c r="AH49" s="382"/>
      <c r="AI49" s="526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4"/>
      <c r="AV49" s="259"/>
      <c r="AW49" s="259"/>
      <c r="AX49" s="259"/>
      <c r="AY49" s="525"/>
      <c r="AZ49" s="526"/>
      <c r="BA49" s="383"/>
      <c r="BB49" s="383"/>
      <c r="BC49" s="383"/>
      <c r="BD49" s="383"/>
      <c r="BE49" s="383"/>
      <c r="BF49" s="383"/>
      <c r="BG49" s="383"/>
      <c r="BH49" s="383"/>
      <c r="BI49" s="383"/>
      <c r="BJ49" s="383"/>
      <c r="BK49" s="383"/>
      <c r="BL49" s="384"/>
      <c r="BM49" s="259"/>
      <c r="BN49" s="259"/>
      <c r="BO49" s="259"/>
      <c r="BP49" s="501"/>
    </row>
    <row r="50" spans="1:68" ht="15.95" customHeight="1" x14ac:dyDescent="0.15">
      <c r="A50" s="847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59"/>
      <c r="O50" s="259"/>
      <c r="P50" s="525"/>
      <c r="Q50" s="526"/>
      <c r="R50" s="526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4"/>
      <c r="AE50" s="259"/>
      <c r="AF50" s="259"/>
      <c r="AG50" s="259"/>
      <c r="AH50" s="382"/>
      <c r="AI50" s="526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4"/>
      <c r="AV50" s="259"/>
      <c r="AW50" s="259"/>
      <c r="AX50" s="259"/>
      <c r="AY50" s="525"/>
      <c r="AZ50" s="526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4"/>
      <c r="BM50" s="259"/>
      <c r="BN50" s="259"/>
      <c r="BO50" s="259"/>
      <c r="BP50" s="501"/>
    </row>
    <row r="51" spans="1:68" ht="15.95" customHeight="1" x14ac:dyDescent="0.15">
      <c r="A51" s="847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59"/>
      <c r="O51" s="259"/>
      <c r="P51" s="525"/>
      <c r="Q51" s="526"/>
      <c r="R51" s="526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4"/>
      <c r="AE51" s="259"/>
      <c r="AF51" s="259"/>
      <c r="AG51" s="259"/>
      <c r="AH51" s="382"/>
      <c r="AI51" s="526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4"/>
      <c r="AV51" s="259"/>
      <c r="AW51" s="259"/>
      <c r="AX51" s="259"/>
      <c r="AY51" s="525"/>
      <c r="AZ51" s="526"/>
      <c r="BA51" s="383"/>
      <c r="BB51" s="383"/>
      <c r="BC51" s="383"/>
      <c r="BD51" s="383"/>
      <c r="BE51" s="383"/>
      <c r="BF51" s="383"/>
      <c r="BG51" s="383"/>
      <c r="BH51" s="383"/>
      <c r="BI51" s="383"/>
      <c r="BJ51" s="383"/>
      <c r="BK51" s="383"/>
      <c r="BL51" s="384"/>
      <c r="BM51" s="259"/>
      <c r="BN51" s="259"/>
      <c r="BO51" s="259"/>
      <c r="BP51" s="501"/>
    </row>
    <row r="52" spans="1:68" ht="15.95" customHeight="1" x14ac:dyDescent="0.15">
      <c r="A52" s="847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59"/>
      <c r="O52" s="259"/>
      <c r="P52" s="525"/>
      <c r="Q52" s="526"/>
      <c r="R52" s="526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4"/>
      <c r="AE52" s="382"/>
      <c r="AF52" s="384"/>
      <c r="AG52" s="382"/>
      <c r="AH52" s="383"/>
      <c r="AI52" s="526"/>
      <c r="AJ52" s="383"/>
      <c r="AK52" s="383"/>
      <c r="AL52" s="383"/>
      <c r="AM52" s="383"/>
      <c r="AN52" s="383"/>
      <c r="AO52" s="383"/>
      <c r="AP52" s="383"/>
      <c r="AQ52" s="383"/>
      <c r="AR52" s="383"/>
      <c r="AS52" s="383"/>
      <c r="AT52" s="383"/>
      <c r="AU52" s="384"/>
      <c r="AV52" s="259"/>
      <c r="AW52" s="259"/>
      <c r="AX52" s="259"/>
      <c r="AY52" s="525"/>
      <c r="AZ52" s="526"/>
      <c r="BA52" s="383"/>
      <c r="BB52" s="383"/>
      <c r="BC52" s="383"/>
      <c r="BD52" s="383"/>
      <c r="BE52" s="383"/>
      <c r="BF52" s="383"/>
      <c r="BG52" s="383"/>
      <c r="BH52" s="383"/>
      <c r="BI52" s="383"/>
      <c r="BJ52" s="383"/>
      <c r="BK52" s="383"/>
      <c r="BL52" s="384"/>
      <c r="BM52" s="259"/>
      <c r="BN52" s="259"/>
      <c r="BO52" s="259"/>
      <c r="BP52" s="501"/>
    </row>
    <row r="53" spans="1:68" ht="15.95" customHeight="1" x14ac:dyDescent="0.15">
      <c r="A53" s="847"/>
      <c r="B53" s="383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59"/>
      <c r="O53" s="259"/>
      <c r="P53" s="525"/>
      <c r="Q53" s="526"/>
      <c r="R53" s="526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  <c r="AC53" s="383"/>
      <c r="AD53" s="384"/>
      <c r="AE53" s="382"/>
      <c r="AF53" s="384"/>
      <c r="AG53" s="382"/>
      <c r="AH53" s="383"/>
      <c r="AI53" s="526"/>
      <c r="AJ53" s="383"/>
      <c r="AK53" s="383"/>
      <c r="AL53" s="383"/>
      <c r="AM53" s="383"/>
      <c r="AN53" s="383"/>
      <c r="AO53" s="383"/>
      <c r="AP53" s="383"/>
      <c r="AQ53" s="383"/>
      <c r="AR53" s="383"/>
      <c r="AS53" s="383"/>
      <c r="AT53" s="383"/>
      <c r="AU53" s="384"/>
      <c r="AV53" s="259"/>
      <c r="AW53" s="259"/>
      <c r="AX53" s="259"/>
      <c r="AY53" s="525"/>
      <c r="AZ53" s="526"/>
      <c r="BA53" s="383"/>
      <c r="BB53" s="383"/>
      <c r="BC53" s="383"/>
      <c r="BD53" s="383"/>
      <c r="BE53" s="383"/>
      <c r="BF53" s="383"/>
      <c r="BG53" s="383"/>
      <c r="BH53" s="383"/>
      <c r="BI53" s="383"/>
      <c r="BJ53" s="383"/>
      <c r="BK53" s="383"/>
      <c r="BL53" s="384"/>
      <c r="BM53" s="259"/>
      <c r="BN53" s="259"/>
      <c r="BO53" s="259"/>
      <c r="BP53" s="501"/>
    </row>
    <row r="54" spans="1:68" ht="15.95" customHeight="1" x14ac:dyDescent="0.15">
      <c r="A54" s="847"/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382"/>
      <c r="O54" s="384"/>
      <c r="P54" s="382"/>
      <c r="Q54" s="383"/>
      <c r="R54" s="526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  <c r="AC54" s="383"/>
      <c r="AD54" s="384"/>
      <c r="AE54" s="382"/>
      <c r="AF54" s="384"/>
      <c r="AG54" s="382"/>
      <c r="AH54" s="529"/>
      <c r="AI54" s="526"/>
      <c r="AJ54" s="383"/>
      <c r="AK54" s="383"/>
      <c r="AL54" s="383"/>
      <c r="AM54" s="383"/>
      <c r="AN54" s="383"/>
      <c r="AO54" s="383"/>
      <c r="AP54" s="383"/>
      <c r="AQ54" s="383"/>
      <c r="AR54" s="383"/>
      <c r="AS54" s="383"/>
      <c r="AT54" s="383"/>
      <c r="AU54" s="384"/>
      <c r="AV54" s="382"/>
      <c r="AW54" s="384"/>
      <c r="AX54" s="382"/>
      <c r="AY54" s="529"/>
      <c r="AZ54" s="526"/>
      <c r="BA54" s="383"/>
      <c r="BB54" s="383"/>
      <c r="BC54" s="383"/>
      <c r="BD54" s="383"/>
      <c r="BE54" s="383"/>
      <c r="BF54" s="383"/>
      <c r="BG54" s="383"/>
      <c r="BH54" s="383"/>
      <c r="BI54" s="383"/>
      <c r="BJ54" s="383"/>
      <c r="BK54" s="383"/>
      <c r="BL54" s="384"/>
      <c r="BM54" s="382"/>
      <c r="BN54" s="384"/>
      <c r="BO54" s="382"/>
      <c r="BP54" s="848"/>
    </row>
    <row r="55" spans="1:68" ht="15.95" customHeight="1" x14ac:dyDescent="0.15">
      <c r="A55" s="847"/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59"/>
      <c r="O55" s="259"/>
      <c r="P55" s="525"/>
      <c r="Q55" s="526"/>
      <c r="R55" s="526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4"/>
      <c r="AE55" s="382"/>
      <c r="AF55" s="384"/>
      <c r="AG55" s="382"/>
      <c r="AH55" s="383"/>
      <c r="AI55" s="526"/>
      <c r="AJ55" s="383"/>
      <c r="AK55" s="383"/>
      <c r="AL55" s="383"/>
      <c r="AM55" s="383"/>
      <c r="AN55" s="383"/>
      <c r="AO55" s="383"/>
      <c r="AP55" s="383"/>
      <c r="AQ55" s="383"/>
      <c r="AR55" s="383"/>
      <c r="AS55" s="383"/>
      <c r="AT55" s="383"/>
      <c r="AU55" s="384"/>
      <c r="AV55" s="259"/>
      <c r="AW55" s="259"/>
      <c r="AX55" s="259"/>
      <c r="AY55" s="525"/>
      <c r="AZ55" s="526"/>
      <c r="BA55" s="383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4"/>
      <c r="BM55" s="259"/>
      <c r="BN55" s="259"/>
      <c r="BO55" s="259"/>
      <c r="BP55" s="501"/>
    </row>
    <row r="56" spans="1:68" ht="15.95" customHeight="1" x14ac:dyDescent="0.15">
      <c r="A56" s="847"/>
      <c r="B56" s="383"/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59"/>
      <c r="O56" s="259"/>
      <c r="P56" s="525"/>
      <c r="Q56" s="526"/>
      <c r="R56" s="526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4"/>
      <c r="AE56" s="382"/>
      <c r="AF56" s="384"/>
      <c r="AG56" s="382"/>
      <c r="AH56" s="383"/>
      <c r="AI56" s="526"/>
      <c r="AJ56" s="383"/>
      <c r="AK56" s="383"/>
      <c r="AL56" s="383"/>
      <c r="AM56" s="383"/>
      <c r="AN56" s="383"/>
      <c r="AO56" s="383"/>
      <c r="AP56" s="383"/>
      <c r="AQ56" s="383"/>
      <c r="AR56" s="383"/>
      <c r="AS56" s="383"/>
      <c r="AT56" s="383"/>
      <c r="AU56" s="384"/>
      <c r="AV56" s="259"/>
      <c r="AW56" s="259"/>
      <c r="AX56" s="259"/>
      <c r="AY56" s="525"/>
      <c r="AZ56" s="526"/>
      <c r="BA56" s="383"/>
      <c r="BB56" s="383"/>
      <c r="BC56" s="383"/>
      <c r="BD56" s="383"/>
      <c r="BE56" s="383"/>
      <c r="BF56" s="383"/>
      <c r="BG56" s="383"/>
      <c r="BH56" s="383"/>
      <c r="BI56" s="383"/>
      <c r="BJ56" s="383"/>
      <c r="BK56" s="383"/>
      <c r="BL56" s="384"/>
      <c r="BM56" s="259"/>
      <c r="BN56" s="259"/>
      <c r="BO56" s="259"/>
      <c r="BP56" s="501"/>
    </row>
    <row r="57" spans="1:68" ht="15.95" customHeight="1" x14ac:dyDescent="0.15">
      <c r="A57" s="847"/>
      <c r="B57" s="383"/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522"/>
      <c r="O57" s="522"/>
      <c r="P57" s="523"/>
      <c r="Q57" s="524"/>
      <c r="R57" s="526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4"/>
      <c r="AE57" s="522"/>
      <c r="AF57" s="522"/>
      <c r="AG57" s="522"/>
      <c r="AH57" s="320"/>
      <c r="AI57" s="526"/>
      <c r="AJ57" s="383"/>
      <c r="AK57" s="383"/>
      <c r="AL57" s="383"/>
      <c r="AM57" s="383"/>
      <c r="AN57" s="383"/>
      <c r="AO57" s="383"/>
      <c r="AP57" s="383"/>
      <c r="AQ57" s="383"/>
      <c r="AR57" s="383"/>
      <c r="AS57" s="383"/>
      <c r="AT57" s="383"/>
      <c r="AU57" s="384"/>
      <c r="AV57" s="259"/>
      <c r="AW57" s="259"/>
      <c r="AX57" s="259"/>
      <c r="AY57" s="525"/>
      <c r="AZ57" s="526"/>
      <c r="BA57" s="383"/>
      <c r="BB57" s="383"/>
      <c r="BC57" s="383"/>
      <c r="BD57" s="383"/>
      <c r="BE57" s="383"/>
      <c r="BF57" s="383"/>
      <c r="BG57" s="383"/>
      <c r="BH57" s="383"/>
      <c r="BI57" s="383"/>
      <c r="BJ57" s="383"/>
      <c r="BK57" s="383"/>
      <c r="BL57" s="384"/>
      <c r="BM57" s="259"/>
      <c r="BN57" s="259"/>
      <c r="BO57" s="259"/>
      <c r="BP57" s="501"/>
    </row>
    <row r="58" spans="1:68" ht="15.95" customHeight="1" thickBot="1" x14ac:dyDescent="0.2">
      <c r="A58" s="849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850"/>
      <c r="N58" s="522"/>
      <c r="O58" s="522"/>
      <c r="P58" s="523"/>
      <c r="Q58" s="524"/>
      <c r="R58" s="524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850"/>
      <c r="AE58" s="522"/>
      <c r="AF58" s="522"/>
      <c r="AG58" s="522"/>
      <c r="AH58" s="320"/>
      <c r="AI58" s="526"/>
      <c r="AJ58" s="383"/>
      <c r="AK58" s="383"/>
      <c r="AL58" s="383"/>
      <c r="AM58" s="383"/>
      <c r="AN58" s="383"/>
      <c r="AO58" s="383"/>
      <c r="AP58" s="383"/>
      <c r="AQ58" s="383"/>
      <c r="AR58" s="383"/>
      <c r="AS58" s="383"/>
      <c r="AT58" s="383"/>
      <c r="AU58" s="384"/>
      <c r="AV58" s="259"/>
      <c r="AW58" s="259"/>
      <c r="AX58" s="259"/>
      <c r="AY58" s="525"/>
      <c r="AZ58" s="526"/>
      <c r="BA58" s="383"/>
      <c r="BB58" s="383"/>
      <c r="BC58" s="383"/>
      <c r="BD58" s="383"/>
      <c r="BE58" s="383"/>
      <c r="BF58" s="383"/>
      <c r="BG58" s="383"/>
      <c r="BH58" s="383"/>
      <c r="BI58" s="383"/>
      <c r="BJ58" s="383"/>
      <c r="BK58" s="383"/>
      <c r="BL58" s="384"/>
      <c r="BM58" s="259"/>
      <c r="BN58" s="259"/>
      <c r="BO58" s="259"/>
      <c r="BP58" s="501"/>
    </row>
    <row r="59" spans="1:68" ht="15.95" customHeight="1" thickTop="1" thickBot="1" x14ac:dyDescent="0.2">
      <c r="A59" s="502" t="s">
        <v>30</v>
      </c>
      <c r="B59" s="503"/>
      <c r="C59" s="503"/>
      <c r="D59" s="503"/>
      <c r="E59" s="503"/>
      <c r="F59" s="503"/>
      <c r="G59" s="503"/>
      <c r="H59" s="503"/>
      <c r="I59" s="504" t="s">
        <v>488</v>
      </c>
      <c r="J59" s="504"/>
      <c r="K59" s="504"/>
      <c r="L59" s="504"/>
      <c r="M59" s="504"/>
      <c r="N59" s="504"/>
      <c r="O59" s="504"/>
      <c r="P59" s="504"/>
      <c r="Q59" s="505"/>
      <c r="R59" s="506" t="s">
        <v>31</v>
      </c>
      <c r="S59" s="507"/>
      <c r="T59" s="508"/>
      <c r="U59" s="508"/>
      <c r="V59" s="508"/>
      <c r="W59" s="508"/>
      <c r="X59" s="508"/>
      <c r="Y59" s="509" t="s">
        <v>490</v>
      </c>
      <c r="Z59" s="510"/>
      <c r="AA59" s="510"/>
      <c r="AB59" s="510"/>
      <c r="AC59" s="510"/>
      <c r="AD59" s="510"/>
      <c r="AE59" s="510"/>
      <c r="AF59" s="510"/>
      <c r="AG59" s="510"/>
      <c r="AH59" s="511"/>
      <c r="AI59" s="852"/>
      <c r="AJ59" s="520"/>
      <c r="AK59" s="520"/>
      <c r="AL59" s="520"/>
      <c r="AM59" s="520"/>
      <c r="AN59" s="520"/>
      <c r="AO59" s="520"/>
      <c r="AP59" s="520"/>
      <c r="AQ59" s="520"/>
      <c r="AR59" s="520"/>
      <c r="AS59" s="520"/>
      <c r="AT59" s="520"/>
      <c r="AU59" s="851"/>
      <c r="AV59" s="499"/>
      <c r="AW59" s="499"/>
      <c r="AX59" s="499"/>
      <c r="AY59" s="853"/>
      <c r="AZ59" s="518"/>
      <c r="BA59" s="520"/>
      <c r="BB59" s="520"/>
      <c r="BC59" s="520"/>
      <c r="BD59" s="520"/>
      <c r="BE59" s="520"/>
      <c r="BF59" s="520"/>
      <c r="BG59" s="520"/>
      <c r="BH59" s="520"/>
      <c r="BI59" s="520"/>
      <c r="BJ59" s="520"/>
      <c r="BK59" s="520"/>
      <c r="BL59" s="851"/>
      <c r="BM59" s="499"/>
      <c r="BN59" s="499"/>
      <c r="BO59" s="499"/>
      <c r="BP59" s="500"/>
    </row>
    <row r="60" spans="1:68" ht="18" customHeight="1" thickTop="1" x14ac:dyDescent="0.15"/>
  </sheetData>
  <mergeCells count="222">
    <mergeCell ref="AZ59:BL59"/>
    <mergeCell ref="BM59:BN59"/>
    <mergeCell ref="BO59:BP59"/>
    <mergeCell ref="AZ58:BL58"/>
    <mergeCell ref="BM58:BN58"/>
    <mergeCell ref="BO58:BP58"/>
    <mergeCell ref="A59:H59"/>
    <mergeCell ref="I59:Q59"/>
    <mergeCell ref="R59:X59"/>
    <mergeCell ref="AI59:AU59"/>
    <mergeCell ref="AV59:AW59"/>
    <mergeCell ref="AX59:AY59"/>
    <mergeCell ref="Y59:AH59"/>
    <mergeCell ref="A57:M57"/>
    <mergeCell ref="N57:O57"/>
    <mergeCell ref="P57:Q57"/>
    <mergeCell ref="R57:AD57"/>
    <mergeCell ref="AE57:AF57"/>
    <mergeCell ref="BO57:BP57"/>
    <mergeCell ref="A58:M58"/>
    <mergeCell ref="N58:O58"/>
    <mergeCell ref="P58:Q58"/>
    <mergeCell ref="R58:AD58"/>
    <mergeCell ref="AE58:AF58"/>
    <mergeCell ref="AG58:AH58"/>
    <mergeCell ref="AI58:AU58"/>
    <mergeCell ref="AV58:AW58"/>
    <mergeCell ref="AX58:AY58"/>
    <mergeCell ref="AG57:AH57"/>
    <mergeCell ref="AI57:AU57"/>
    <mergeCell ref="AV57:AW57"/>
    <mergeCell ref="AX57:AY57"/>
    <mergeCell ref="AZ57:BL57"/>
    <mergeCell ref="BM57:BN57"/>
    <mergeCell ref="AZ55:BL55"/>
    <mergeCell ref="BM55:BN55"/>
    <mergeCell ref="BO55:BP55"/>
    <mergeCell ref="A56:M56"/>
    <mergeCell ref="N56:O56"/>
    <mergeCell ref="P56:Q56"/>
    <mergeCell ref="R56:AD56"/>
    <mergeCell ref="AE56:AF56"/>
    <mergeCell ref="AG56:AH56"/>
    <mergeCell ref="AI56:AU56"/>
    <mergeCell ref="AV56:AW56"/>
    <mergeCell ref="AX56:AY56"/>
    <mergeCell ref="AZ56:BL56"/>
    <mergeCell ref="BM56:BN56"/>
    <mergeCell ref="BO56:BP56"/>
    <mergeCell ref="A55:M55"/>
    <mergeCell ref="N55:O55"/>
    <mergeCell ref="P55:Q55"/>
    <mergeCell ref="R55:AD55"/>
    <mergeCell ref="AE55:AF55"/>
    <mergeCell ref="AG55:AH55"/>
    <mergeCell ref="AI55:AU55"/>
    <mergeCell ref="AV55:AW55"/>
    <mergeCell ref="AX55:AY55"/>
    <mergeCell ref="AZ53:BL53"/>
    <mergeCell ref="BM53:BN53"/>
    <mergeCell ref="BO53:BP53"/>
    <mergeCell ref="A54:M54"/>
    <mergeCell ref="N54:O54"/>
    <mergeCell ref="P54:Q54"/>
    <mergeCell ref="R54:AD54"/>
    <mergeCell ref="AE54:AF54"/>
    <mergeCell ref="BO54:BP54"/>
    <mergeCell ref="AG54:AH54"/>
    <mergeCell ref="AI54:AU54"/>
    <mergeCell ref="AV54:AW54"/>
    <mergeCell ref="AX54:AY54"/>
    <mergeCell ref="AZ54:BL54"/>
    <mergeCell ref="BM54:BN54"/>
    <mergeCell ref="A53:M53"/>
    <mergeCell ref="N53:O53"/>
    <mergeCell ref="P53:Q53"/>
    <mergeCell ref="R53:AD53"/>
    <mergeCell ref="AE53:AF53"/>
    <mergeCell ref="AG53:AH53"/>
    <mergeCell ref="AI53:AU53"/>
    <mergeCell ref="AV53:AW53"/>
    <mergeCell ref="AX53:AY53"/>
    <mergeCell ref="A51:M51"/>
    <mergeCell ref="N51:O51"/>
    <mergeCell ref="P51:Q51"/>
    <mergeCell ref="R51:AD51"/>
    <mergeCell ref="AE51:AF51"/>
    <mergeCell ref="BO51:BP51"/>
    <mergeCell ref="A52:M52"/>
    <mergeCell ref="N52:O52"/>
    <mergeCell ref="P52:Q52"/>
    <mergeCell ref="R52:AD52"/>
    <mergeCell ref="AE52:AF52"/>
    <mergeCell ref="AG52:AH52"/>
    <mergeCell ref="AI52:AU52"/>
    <mergeCell ref="AV52:AW52"/>
    <mergeCell ref="AX52:AY52"/>
    <mergeCell ref="AG51:AH51"/>
    <mergeCell ref="AI51:AU51"/>
    <mergeCell ref="AV51:AW51"/>
    <mergeCell ref="AX51:AY51"/>
    <mergeCell ref="AZ51:BL51"/>
    <mergeCell ref="BM51:BN51"/>
    <mergeCell ref="AZ52:BL52"/>
    <mergeCell ref="BM52:BN52"/>
    <mergeCell ref="BO52:BP52"/>
    <mergeCell ref="AZ49:BL49"/>
    <mergeCell ref="BM49:BN49"/>
    <mergeCell ref="BO49:BP49"/>
    <mergeCell ref="A50:M50"/>
    <mergeCell ref="N50:O50"/>
    <mergeCell ref="P50:Q50"/>
    <mergeCell ref="R50:AD50"/>
    <mergeCell ref="AE50:AF50"/>
    <mergeCell ref="AG50:AH50"/>
    <mergeCell ref="AI50:AU50"/>
    <mergeCell ref="AV50:AW50"/>
    <mergeCell ref="AX50:AY50"/>
    <mergeCell ref="AZ50:BL50"/>
    <mergeCell ref="BM50:BN50"/>
    <mergeCell ref="BO50:BP50"/>
    <mergeCell ref="A49:M49"/>
    <mergeCell ref="N49:O49"/>
    <mergeCell ref="P49:Q49"/>
    <mergeCell ref="R49:AD49"/>
    <mergeCell ref="AE49:AF49"/>
    <mergeCell ref="AG49:AH49"/>
    <mergeCell ref="AI49:AU49"/>
    <mergeCell ref="AV49:AW49"/>
    <mergeCell ref="AX49:AY49"/>
    <mergeCell ref="AZ47:BL47"/>
    <mergeCell ref="BM47:BN47"/>
    <mergeCell ref="BO47:BP47"/>
    <mergeCell ref="A48:M48"/>
    <mergeCell ref="N48:O48"/>
    <mergeCell ref="P48:Q48"/>
    <mergeCell ref="R48:AD48"/>
    <mergeCell ref="AE48:AF48"/>
    <mergeCell ref="BO48:BP48"/>
    <mergeCell ref="AG48:AH48"/>
    <mergeCell ref="AI48:AU48"/>
    <mergeCell ref="AV48:AW48"/>
    <mergeCell ref="AX48:AY48"/>
    <mergeCell ref="AZ48:BL48"/>
    <mergeCell ref="BM48:BN48"/>
    <mergeCell ref="A47:M47"/>
    <mergeCell ref="N47:O47"/>
    <mergeCell ref="P47:Q47"/>
    <mergeCell ref="R47:AD47"/>
    <mergeCell ref="AE47:AF47"/>
    <mergeCell ref="AG47:AH47"/>
    <mergeCell ref="AI47:AU47"/>
    <mergeCell ref="AV47:AW47"/>
    <mergeCell ref="AX47:AY47"/>
    <mergeCell ref="A45:M45"/>
    <mergeCell ref="N45:O45"/>
    <mergeCell ref="P45:Q45"/>
    <mergeCell ref="R45:AD45"/>
    <mergeCell ref="AE45:AF45"/>
    <mergeCell ref="BO45:BP45"/>
    <mergeCell ref="A46:M46"/>
    <mergeCell ref="N46:O46"/>
    <mergeCell ref="P46:Q46"/>
    <mergeCell ref="R46:AD46"/>
    <mergeCell ref="AE46:AF46"/>
    <mergeCell ref="AG46:AH46"/>
    <mergeCell ref="AI46:AU46"/>
    <mergeCell ref="AV46:AW46"/>
    <mergeCell ref="AX46:AY46"/>
    <mergeCell ref="AG45:AH45"/>
    <mergeCell ref="AI45:AU45"/>
    <mergeCell ref="AV45:AW45"/>
    <mergeCell ref="AX45:AY45"/>
    <mergeCell ref="AZ45:BL45"/>
    <mergeCell ref="BM45:BN45"/>
    <mergeCell ref="AZ46:BL46"/>
    <mergeCell ref="BM46:BN46"/>
    <mergeCell ref="BO46:BP46"/>
    <mergeCell ref="A4:AM13"/>
    <mergeCell ref="A43:AH43"/>
    <mergeCell ref="AI43:BP43"/>
    <mergeCell ref="A44:M44"/>
    <mergeCell ref="N44:O44"/>
    <mergeCell ref="P44:Q44"/>
    <mergeCell ref="R44:AD44"/>
    <mergeCell ref="AE44:AF44"/>
    <mergeCell ref="AG44:AH44"/>
    <mergeCell ref="AI44:AU44"/>
    <mergeCell ref="AV44:AW44"/>
    <mergeCell ref="AX44:AY44"/>
    <mergeCell ref="AZ44:BL44"/>
    <mergeCell ref="BM44:BN44"/>
    <mergeCell ref="BO44:BP44"/>
    <mergeCell ref="A3:E3"/>
    <mergeCell ref="F3:S3"/>
    <mergeCell ref="T3:X3"/>
    <mergeCell ref="AN3:BB3"/>
    <mergeCell ref="BC3:BP3"/>
    <mergeCell ref="BD1:BF1"/>
    <mergeCell ref="BG1:BM1"/>
    <mergeCell ref="BN1:BP1"/>
    <mergeCell ref="Y3:AM3"/>
    <mergeCell ref="BW1:BY1"/>
    <mergeCell ref="A2:AW2"/>
    <mergeCell ref="AX2:AY2"/>
    <mergeCell ref="AZ2:BA2"/>
    <mergeCell ref="BB2:BF2"/>
    <mergeCell ref="BG2:BH2"/>
    <mergeCell ref="BI2:BM2"/>
    <mergeCell ref="AN1:AO1"/>
    <mergeCell ref="AP1:AQ1"/>
    <mergeCell ref="AR1:AT1"/>
    <mergeCell ref="AU1:AV1"/>
    <mergeCell ref="AW1:AY1"/>
    <mergeCell ref="BA1:BB1"/>
    <mergeCell ref="A1:E1"/>
    <mergeCell ref="F1:K1"/>
    <mergeCell ref="L1:P1"/>
    <mergeCell ref="Q1:U1"/>
    <mergeCell ref="AD1:AG1"/>
    <mergeCell ref="AH1:AK1"/>
    <mergeCell ref="BN2:BP2"/>
  </mergeCells>
  <phoneticPr fontId="5"/>
  <printOptions horizontalCentered="1" verticalCentered="1"/>
  <pageMargins left="0.51181102362204722" right="0.51181102362204722" top="0.19685039370078741" bottom="0.19685039370078741" header="0.31496062992125984" footer="0.31496062992125984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51</xdr:col>
                    <xdr:colOff>9525</xdr:colOff>
                    <xdr:row>1</xdr:row>
                    <xdr:rowOff>28575</xdr:rowOff>
                  </from>
                  <to>
                    <xdr:col>52</xdr:col>
                    <xdr:colOff>85725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58</xdr:col>
                    <xdr:colOff>47625</xdr:colOff>
                    <xdr:row>1</xdr:row>
                    <xdr:rowOff>28575</xdr:rowOff>
                  </from>
                  <to>
                    <xdr:col>60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262"/>
  <sheetViews>
    <sheetView zoomScaleNormal="100" workbookViewId="0">
      <pane ySplit="1" topLeftCell="A2" activePane="bottomLeft" state="frozen"/>
      <selection activeCell="D1" sqref="D1"/>
      <selection pane="bottomLeft" activeCell="D7" sqref="D7"/>
    </sheetView>
  </sheetViews>
  <sheetFormatPr defaultColWidth="9" defaultRowHeight="18.75" x14ac:dyDescent="0.15"/>
  <cols>
    <col min="1" max="1" width="9" style="53"/>
    <col min="2" max="2" width="11" style="53" bestFit="1" customWidth="1"/>
    <col min="3" max="5" width="9" style="53"/>
    <col min="6" max="6" width="3.375" style="53" customWidth="1"/>
    <col min="7" max="7" width="4.5" style="53" customWidth="1"/>
    <col min="8" max="13" width="3.375" style="53" customWidth="1"/>
    <col min="14" max="14" width="4.5" style="53" customWidth="1"/>
    <col min="15" max="15" width="19.25" style="53" bestFit="1" customWidth="1"/>
    <col min="16" max="16" width="15.125" style="53" bestFit="1" customWidth="1"/>
    <col min="17" max="17" width="13" style="53" bestFit="1" customWidth="1"/>
    <col min="18" max="18" width="9" style="53" bestFit="1" customWidth="1"/>
    <col min="19" max="19" width="9.625" style="53" customWidth="1"/>
    <col min="20" max="20" width="11" style="53" bestFit="1" customWidth="1"/>
    <col min="21" max="21" width="19.25" style="53" bestFit="1" customWidth="1"/>
    <col min="22" max="22" width="13" style="53" bestFit="1" customWidth="1"/>
    <col min="23" max="24" width="9" style="53"/>
    <col min="25" max="25" width="15.125" style="53" bestFit="1" customWidth="1"/>
    <col min="26" max="26" width="9" style="53"/>
    <col min="27" max="27" width="23.875" style="53" bestFit="1" customWidth="1"/>
    <col min="28" max="28" width="9" style="53" customWidth="1"/>
    <col min="29" max="16384" width="9" style="53"/>
  </cols>
  <sheetData>
    <row r="1" spans="1:28" x14ac:dyDescent="0.15">
      <c r="G1" s="53" t="s">
        <v>116</v>
      </c>
      <c r="H1" s="53" t="s">
        <v>117</v>
      </c>
      <c r="I1" s="53" t="s">
        <v>118</v>
      </c>
      <c r="J1" s="53" t="s">
        <v>119</v>
      </c>
      <c r="K1" s="53" t="s">
        <v>120</v>
      </c>
      <c r="L1" s="53" t="s">
        <v>121</v>
      </c>
      <c r="M1" s="53" t="s">
        <v>122</v>
      </c>
      <c r="O1" s="54" t="s">
        <v>123</v>
      </c>
      <c r="P1" s="54" t="s">
        <v>124</v>
      </c>
      <c r="Q1" s="54" t="s">
        <v>126</v>
      </c>
      <c r="R1" s="54" t="s">
        <v>125</v>
      </c>
      <c r="S1" s="54" t="s">
        <v>130</v>
      </c>
      <c r="T1" s="54" t="s">
        <v>128</v>
      </c>
      <c r="U1" s="54" t="s">
        <v>129</v>
      </c>
      <c r="V1" s="54" t="s">
        <v>127</v>
      </c>
      <c r="W1" s="54" t="s">
        <v>131</v>
      </c>
      <c r="X1" s="54" t="s">
        <v>132</v>
      </c>
      <c r="Y1" s="54" t="s">
        <v>133</v>
      </c>
      <c r="Z1" s="54" t="s">
        <v>134</v>
      </c>
      <c r="AA1" s="54" t="s">
        <v>135</v>
      </c>
      <c r="AB1" s="54" t="s">
        <v>136</v>
      </c>
    </row>
    <row r="2" spans="1:28" x14ac:dyDescent="0.15">
      <c r="A2" s="117" t="s">
        <v>137</v>
      </c>
      <c r="B2" s="53" t="s">
        <v>138</v>
      </c>
      <c r="C2" s="53" t="s">
        <v>139</v>
      </c>
      <c r="F2" s="53" t="s">
        <v>116</v>
      </c>
      <c r="G2" s="53">
        <f>IF(F2="高",1,"")</f>
        <v>1</v>
      </c>
      <c r="H2" s="53" t="str">
        <f>IF(F2="群",1,"")</f>
        <v/>
      </c>
      <c r="I2" s="53" t="str">
        <f>IF(F2="箕",1,"")</f>
        <v/>
      </c>
      <c r="J2" s="53" t="str">
        <f>IF(F2="倉",1,"")</f>
        <v/>
      </c>
      <c r="K2" s="53" t="str">
        <f>IF(F2="榛",1,"")</f>
        <v/>
      </c>
      <c r="L2" s="53" t="str">
        <f>IF(F2="吉",1,"")</f>
        <v/>
      </c>
      <c r="M2" s="53" t="str">
        <f>IF(F2="新",1,"")</f>
        <v/>
      </c>
      <c r="N2" s="53">
        <v>1</v>
      </c>
      <c r="O2" s="53" t="s">
        <v>140</v>
      </c>
      <c r="P2" s="53" t="str">
        <f>IF(MAX(G$2:G$262)&gt;=N2,LOOKUP(N2,G$2:G$262,O$2:O$262),"")</f>
        <v>相生町</v>
      </c>
      <c r="Q2" s="53" t="str">
        <f>IF(MAX(I$2:I$262)&gt;=N2,LOOKUP(N2,I$2:I$262,O$2:O$262),"")</f>
        <v>箕郷町生原</v>
      </c>
      <c r="R2" s="53" t="str">
        <f t="shared" ref="R2:R65" si="0">IF(MAX(H$2:H$262)&gt;=N2,LOOKUP(N2,H$2:H$262,O$2:O$262),"")</f>
        <v>足門町</v>
      </c>
      <c r="S2" s="53" t="str">
        <f t="shared" ref="S2:S65" si="1">IF(MAX(M$2:M$262)&gt;=N2,LOOKUP(N2,M$2:M$262,O$2:O$262),"")</f>
        <v>新町</v>
      </c>
      <c r="T2" s="53" t="str">
        <f>IF(MAX(K$2:K$262)&gt;=N2,LOOKUP(N2,K$2:K$262,O$2:O$262),"")</f>
        <v>上大島町</v>
      </c>
      <c r="U2" s="53" t="str">
        <f>IF(MAX(L$2:L$262)&gt;=N2,LOOKUP(N2,L$2:L$262,O$2:O$262),"")</f>
        <v>吉井町池</v>
      </c>
      <c r="V2" s="53" t="str">
        <f t="shared" ref="V2:V65" si="2">IF(MAX(J$2:J$262)&gt;=N2,LOOKUP(N2,J$2:J$262,O$2:O$262),"")</f>
        <v>倉渕町岩氷</v>
      </c>
      <c r="W2" s="53" t="s">
        <v>141</v>
      </c>
      <c r="X2" s="53" t="s">
        <v>142</v>
      </c>
      <c r="Y2" s="53" t="s">
        <v>143</v>
      </c>
      <c r="Z2" s="53" t="s">
        <v>144</v>
      </c>
      <c r="AA2" s="53" t="s">
        <v>145</v>
      </c>
      <c r="AB2" s="53" t="str">
        <f>IF([1]入力!C$16="安中市",W2,IF([1]入力!C$16="前橋市",X2,IF([1]入力!C$16="吾妻郡",リスト!Y2,IF([1]入力!C$16="藤岡市",リスト!Z2,IF([1]入力!C$16="埼玉県",リスト!AA2,"")))))</f>
        <v/>
      </c>
    </row>
    <row r="3" spans="1:28" x14ac:dyDescent="0.15">
      <c r="A3" s="119" t="s">
        <v>523</v>
      </c>
      <c r="B3" s="53" t="s">
        <v>146</v>
      </c>
      <c r="F3" s="53" t="s">
        <v>116</v>
      </c>
      <c r="G3" s="53">
        <f>IF(F3="高",COUNT(G$2:G2)+1,"")</f>
        <v>2</v>
      </c>
      <c r="H3" s="53" t="str">
        <f>IF(F3="群",COUNT(H$2:H2)+1,"")</f>
        <v/>
      </c>
      <c r="I3" s="53" t="str">
        <f>IF(F3="箕",COUNT(I$2:I2)+1,"")</f>
        <v/>
      </c>
      <c r="J3" s="53" t="str">
        <f>IF(F3="倉",COUNT(J$2:J2)+1,"")</f>
        <v/>
      </c>
      <c r="K3" s="53" t="str">
        <f>IF(F3="榛",COUNT(K$2:K2)+1,"")</f>
        <v/>
      </c>
      <c r="L3" s="53" t="str">
        <f>IF(F3="吉",COUNT(L$2:L2)+1,"")</f>
        <v/>
      </c>
      <c r="M3" s="53" t="str">
        <f>IF(F3="新",COUNT(M$2:M2)+1,"")</f>
        <v/>
      </c>
      <c r="N3" s="53">
        <v>2</v>
      </c>
      <c r="O3" s="53" t="s">
        <v>147</v>
      </c>
      <c r="P3" s="53" t="str">
        <f>IF(MAX(G$2:G$262)&gt;=N3,LOOKUP(N3,G$2:G$262,O$2:O$262),"")</f>
        <v>赤坂町</v>
      </c>
      <c r="Q3" s="53" t="str">
        <f t="shared" ref="Q3:Q66" si="3">IF(MAX(I$2:I$262)&gt;=N3,LOOKUP(N3,I$2:I$262,O$2:O$262),"")</f>
        <v>箕郷町柏木沢</v>
      </c>
      <c r="R3" s="53" t="str">
        <f t="shared" si="0"/>
        <v>井出町</v>
      </c>
      <c r="S3" s="53" t="str">
        <f t="shared" si="1"/>
        <v/>
      </c>
      <c r="T3" s="53" t="str">
        <f t="shared" ref="T3:T66" si="4">IF(MAX(K$2:K$262)&gt;=N3,LOOKUP(N3,K$2:K$262,O$2:O$262),"")</f>
        <v>上里見町</v>
      </c>
      <c r="U3" s="53" t="str">
        <f t="shared" ref="U3:U66" si="5">IF(MAX(L$2:L$262)&gt;=N3,LOOKUP(N3,L$2:L$262,O$2:O$262),"")</f>
        <v>吉井町石神</v>
      </c>
      <c r="V3" s="53" t="str">
        <f t="shared" si="2"/>
        <v>倉渕町川浦</v>
      </c>
      <c r="W3" s="53" t="s">
        <v>148</v>
      </c>
      <c r="X3" s="53" t="s">
        <v>149</v>
      </c>
      <c r="Y3" s="53" t="s">
        <v>150</v>
      </c>
      <c r="AB3" s="53" t="str">
        <f>IF([1]入力!C$16="安中市",W3,IF([1]入力!C$16="前橋市",X3,IF([1]入力!C$16="吾妻郡",リスト!Y3,IF([1]入力!C$16="藤岡市",IF(リスト!Z3="","",Z3),IF([1]入力!C$16="埼玉県",IF(リスト!AA3="","",Z3),"")))))</f>
        <v/>
      </c>
    </row>
    <row r="4" spans="1:28" x14ac:dyDescent="0.15">
      <c r="A4" s="119" t="s">
        <v>524</v>
      </c>
      <c r="B4" s="62" t="s">
        <v>431</v>
      </c>
      <c r="C4" s="53" t="s">
        <v>155</v>
      </c>
      <c r="D4" s="53" t="s">
        <v>139</v>
      </c>
      <c r="F4" s="53" t="s">
        <v>116</v>
      </c>
      <c r="G4" s="53">
        <f>IF(F4="高",COUNT(G$2:G3)+1,"")</f>
        <v>3</v>
      </c>
      <c r="H4" s="53" t="str">
        <f>IF(F4="群",COUNT(H$2:H3)+1,"")</f>
        <v/>
      </c>
      <c r="I4" s="53" t="str">
        <f>IF(F4="箕",COUNT(I$2:I3)+1,"")</f>
        <v/>
      </c>
      <c r="J4" s="53" t="str">
        <f>IF(F4="倉",COUNT(J$2:J3)+1,"")</f>
        <v/>
      </c>
      <c r="K4" s="53" t="str">
        <f>IF(F4="榛",COUNT(K$2:K3)+1,"")</f>
        <v/>
      </c>
      <c r="L4" s="53" t="str">
        <f>IF(F4="吉",COUNT(L$2:L3)+1,"")</f>
        <v/>
      </c>
      <c r="M4" s="53" t="str">
        <f>IF(F4="新",COUNT(M$2:M3)+1,"")</f>
        <v/>
      </c>
      <c r="N4" s="53">
        <v>3</v>
      </c>
      <c r="O4" s="53" t="s">
        <v>151</v>
      </c>
      <c r="P4" s="53" t="str">
        <f t="shared" ref="P4:P66" si="6">IF(MAX(G$2:G$262)&gt;=N4,LOOKUP(N4,G$2:G$262,O$2:O$262),"")</f>
        <v>阿久津町</v>
      </c>
      <c r="Q4" s="53" t="str">
        <f t="shared" si="3"/>
        <v>箕郷町金敷平</v>
      </c>
      <c r="R4" s="53" t="str">
        <f t="shared" si="0"/>
        <v>後疋間町</v>
      </c>
      <c r="S4" s="53" t="str">
        <f t="shared" si="1"/>
        <v/>
      </c>
      <c r="T4" s="53" t="str">
        <f t="shared" si="4"/>
        <v>上室田町</v>
      </c>
      <c r="U4" s="53" t="str">
        <f t="shared" si="5"/>
        <v>吉井町岩井</v>
      </c>
      <c r="V4" s="53" t="str">
        <f t="shared" si="2"/>
        <v>倉渕町権田</v>
      </c>
      <c r="W4" s="53" t="s">
        <v>152</v>
      </c>
      <c r="X4" s="53" t="s">
        <v>153</v>
      </c>
      <c r="Y4" s="53" t="s">
        <v>154</v>
      </c>
      <c r="AB4" s="53" t="str">
        <f>IF([1]入力!C$16="安中市",W4,IF([1]入力!C$16="前橋市",X4,IF([1]入力!C$16="吾妻郡",リスト!Y4,IF([1]入力!C$16="藤岡市",IF(リスト!Z4="","",Z4),IF([1]入力!C$16="埼玉県",IF(リスト!AA4="","",AA4),"")))))</f>
        <v/>
      </c>
    </row>
    <row r="5" spans="1:28" x14ac:dyDescent="0.15">
      <c r="A5" s="117"/>
      <c r="F5" s="53" t="s">
        <v>116</v>
      </c>
      <c r="G5" s="53">
        <f>IF(F5="高",COUNT(G$2:G4)+1,"")</f>
        <v>4</v>
      </c>
      <c r="H5" s="53" t="str">
        <f>IF(F5="群",COUNT(H$2:H4)+1,"")</f>
        <v/>
      </c>
      <c r="I5" s="53" t="str">
        <f>IF(F5="箕",COUNT(I$2:I4)+1,"")</f>
        <v/>
      </c>
      <c r="J5" s="53" t="str">
        <f>IF(F5="倉",COUNT(J$2:J4)+1,"")</f>
        <v/>
      </c>
      <c r="K5" s="53" t="str">
        <f>IF(F5="榛",COUNT(K$2:K4)+1,"")</f>
        <v/>
      </c>
      <c r="L5" s="53" t="str">
        <f>IF(F5="吉",COUNT(L$2:L4)+1,"")</f>
        <v/>
      </c>
      <c r="M5" s="53" t="str">
        <f>IF(F5="新",COUNT(M$2:M4)+1,"")</f>
        <v/>
      </c>
      <c r="N5" s="53">
        <v>4</v>
      </c>
      <c r="O5" s="53" t="s">
        <v>156</v>
      </c>
      <c r="P5" s="53" t="str">
        <f t="shared" si="6"/>
        <v>旭町</v>
      </c>
      <c r="Q5" s="53" t="str">
        <f t="shared" si="3"/>
        <v>箕郷町上芝</v>
      </c>
      <c r="R5" s="53" t="str">
        <f t="shared" si="0"/>
        <v>金古町</v>
      </c>
      <c r="S5" s="53" t="str">
        <f t="shared" si="1"/>
        <v/>
      </c>
      <c r="T5" s="53" t="str">
        <f t="shared" si="4"/>
        <v>神戸町</v>
      </c>
      <c r="U5" s="53" t="str">
        <f t="shared" si="5"/>
        <v>吉井町岩崎</v>
      </c>
      <c r="V5" s="53" t="str">
        <f t="shared" si="2"/>
        <v>倉渕町三ノ倉</v>
      </c>
      <c r="W5" s="53" t="s">
        <v>157</v>
      </c>
      <c r="X5" s="53" t="s">
        <v>158</v>
      </c>
      <c r="AB5" s="53" t="str">
        <f>IF([1]入力!C$16="安中市",W5,IF([1]入力!C$16="前橋市",X5,IF([1]入力!C$16="吾妻郡",IF(リスト!Y5="","",Y5),IF([1]入力!C$16="藤岡市",IF(リスト!Z5="","",Z5),IF([1]入力!C$16="埼玉県",IF(リスト!AA5="","",AA5),"")))))</f>
        <v/>
      </c>
    </row>
    <row r="6" spans="1:28" x14ac:dyDescent="0.15">
      <c r="A6" s="61"/>
      <c r="B6" s="62" t="s">
        <v>432</v>
      </c>
      <c r="F6" s="53" t="s">
        <v>117</v>
      </c>
      <c r="G6" s="53" t="str">
        <f>IF(F6="高",COUNT(G$2:G5)+1,"")</f>
        <v/>
      </c>
      <c r="H6" s="53">
        <f>IF(F6="群",COUNT(H$2:H5)+1,"")</f>
        <v>1</v>
      </c>
      <c r="I6" s="53" t="str">
        <f>IF(F6="箕",COUNT(I$2:I5)+1,"")</f>
        <v/>
      </c>
      <c r="J6" s="53" t="str">
        <f>IF(F6="倉",COUNT(J$2:J5)+1,"")</f>
        <v/>
      </c>
      <c r="K6" s="53" t="str">
        <f>IF(F6="榛",COUNT(K$2:K5)+1,"")</f>
        <v/>
      </c>
      <c r="L6" s="53" t="str">
        <f>IF(F6="吉",COUNT(L$2:L5)+1,"")</f>
        <v/>
      </c>
      <c r="M6" s="53" t="str">
        <f>IF(F6="新",COUNT(M$2:M5)+1,"")</f>
        <v/>
      </c>
      <c r="N6" s="53">
        <v>5</v>
      </c>
      <c r="O6" s="53" t="s">
        <v>159</v>
      </c>
      <c r="P6" s="53" t="str">
        <f t="shared" si="6"/>
        <v>東町</v>
      </c>
      <c r="Q6" s="53" t="str">
        <f t="shared" si="3"/>
        <v>箕郷町下芝</v>
      </c>
      <c r="R6" s="53" t="str">
        <f t="shared" si="0"/>
        <v>北原町</v>
      </c>
      <c r="S6" s="53" t="str">
        <f t="shared" si="1"/>
        <v/>
      </c>
      <c r="T6" s="53" t="str">
        <f t="shared" si="4"/>
        <v>下里見町</v>
      </c>
      <c r="U6" s="53" t="str">
        <f t="shared" si="5"/>
        <v>吉井町大沢</v>
      </c>
      <c r="V6" s="53" t="str">
        <f t="shared" si="2"/>
        <v>倉渕町水沼</v>
      </c>
      <c r="AB6" s="53" t="str">
        <f>IF([1]入力!C$16="安中市",IF(W6="","",W6),IF([1]入力!C$16="前橋市",IF(X6="","",X6),IF([1]入力!C$16="吾妻郡",IF(リスト!Y6="","",Y6),IF([1]入力!C$16="藤岡市",IF(リスト!Z6="","",Z6),IF([1]入力!C$16="埼玉県",IF(リスト!AA6="","",AA6),"")))))</f>
        <v/>
      </c>
    </row>
    <row r="7" spans="1:28" x14ac:dyDescent="0.15">
      <c r="A7" s="855" t="s">
        <v>160</v>
      </c>
      <c r="B7" s="855"/>
      <c r="C7" s="55" t="e">
        <f>IF(#REF!=B2,C2,IF(#REF!=B4,C4,""))</f>
        <v>#REF!</v>
      </c>
      <c r="D7" s="55" t="e">
        <f>IF(#REF!=B4,D4,"")</f>
        <v>#REF!</v>
      </c>
      <c r="F7" s="53" t="s">
        <v>116</v>
      </c>
      <c r="G7" s="53">
        <f>IF(F7="高",COUNT(G$2:G6)+1,"")</f>
        <v>5</v>
      </c>
      <c r="H7" s="53" t="str">
        <f>IF(F7="群",COUNT(H$2:H6)+1,"")</f>
        <v/>
      </c>
      <c r="I7" s="53" t="str">
        <f>IF(F7="箕",COUNT(I$2:I6)+1,"")</f>
        <v/>
      </c>
      <c r="J7" s="53" t="str">
        <f>IF(F7="倉",COUNT(J$2:J6)+1,"")</f>
        <v/>
      </c>
      <c r="K7" s="53" t="str">
        <f>IF(F7="榛",COUNT(K$2:K6)+1,"")</f>
        <v/>
      </c>
      <c r="L7" s="53" t="str">
        <f>IF(F7="吉",COUNT(L$2:L6)+1,"")</f>
        <v/>
      </c>
      <c r="M7" s="53" t="str">
        <f>IF(F7="新",COUNT(M$2:M6)+1,"")</f>
        <v/>
      </c>
      <c r="N7" s="53">
        <v>6</v>
      </c>
      <c r="O7" s="53" t="s">
        <v>161</v>
      </c>
      <c r="P7" s="53" t="str">
        <f t="shared" si="6"/>
        <v>あら町</v>
      </c>
      <c r="Q7" s="53" t="str">
        <f t="shared" si="3"/>
        <v>箕郷町白川</v>
      </c>
      <c r="R7" s="53" t="str">
        <f t="shared" si="0"/>
        <v>菅谷町</v>
      </c>
      <c r="S7" s="53" t="str">
        <f t="shared" si="1"/>
        <v/>
      </c>
      <c r="T7" s="53" t="str">
        <f t="shared" si="4"/>
        <v>下室田町</v>
      </c>
      <c r="U7" s="53" t="str">
        <f t="shared" si="5"/>
        <v>吉井町小串</v>
      </c>
      <c r="V7" s="53" t="str">
        <f t="shared" si="2"/>
        <v/>
      </c>
      <c r="AB7" s="53" t="str">
        <f>IF([1]入力!C$16="安中市",IF(W7="","",W7),IF([1]入力!C$16="前橋市",IF(X7="","",X7),IF([1]入力!C$16="吾妻郡",IF(リスト!Y7="","",Y7),IF([1]入力!C$16="藤岡市",IF(リスト!Z7="","",Z7),IF([1]入力!C$16="埼玉県",IF(リスト!AA7="","",AA7),"")))))</f>
        <v/>
      </c>
    </row>
    <row r="8" spans="1:28" x14ac:dyDescent="0.15">
      <c r="A8" s="63" t="s">
        <v>433</v>
      </c>
      <c r="F8" s="53" t="s">
        <v>116</v>
      </c>
      <c r="G8" s="53">
        <f>IF(F8="高",COUNT(G$2:G7)+1,"")</f>
        <v>6</v>
      </c>
      <c r="H8" s="53" t="str">
        <f>IF(F8="群",COUNT(H$2:H7)+1,"")</f>
        <v/>
      </c>
      <c r="I8" s="53" t="str">
        <f>IF(F8="箕",COUNT(I$2:I7)+1,"")</f>
        <v/>
      </c>
      <c r="J8" s="53" t="str">
        <f>IF(F8="倉",COUNT(J$2:J7)+1,"")</f>
        <v/>
      </c>
      <c r="K8" s="53" t="str">
        <f>IF(F8="榛",COUNT(K$2:K7)+1,"")</f>
        <v/>
      </c>
      <c r="L8" s="53" t="str">
        <f>IF(F8="吉",COUNT(L$2:L7)+1,"")</f>
        <v/>
      </c>
      <c r="M8" s="53" t="str">
        <f>IF(F8="新",COUNT(M$2:M7)+1,"")</f>
        <v/>
      </c>
      <c r="N8" s="53">
        <v>7</v>
      </c>
      <c r="O8" s="53" t="s">
        <v>162</v>
      </c>
      <c r="P8" s="53" t="str">
        <f t="shared" si="6"/>
        <v>飯玉町</v>
      </c>
      <c r="Q8" s="53" t="str">
        <f t="shared" si="3"/>
        <v>箕郷町善地</v>
      </c>
      <c r="R8" s="53" t="str">
        <f t="shared" si="0"/>
        <v>塚田町</v>
      </c>
      <c r="S8" s="53" t="str">
        <f t="shared" si="1"/>
        <v/>
      </c>
      <c r="T8" s="53" t="str">
        <f t="shared" si="4"/>
        <v>十文字町</v>
      </c>
      <c r="U8" s="53" t="str">
        <f t="shared" si="5"/>
        <v>吉井町片山</v>
      </c>
      <c r="V8" s="53" t="str">
        <f t="shared" si="2"/>
        <v/>
      </c>
      <c r="AB8" s="53" t="str">
        <f>IF([1]入力!C$16="安中市",IF(W8="","",W8),IF([1]入力!C$16="前橋市",IF(X8="","",X8),IF([1]入力!C$16="吾妻郡",IF(リスト!Y8="","",Y8),IF([1]入力!C$16="藤岡市",IF(リスト!Z8="","",Z8),IF([1]入力!C$16="埼玉県",IF(リスト!AA8="","",AA8),"")))))</f>
        <v/>
      </c>
    </row>
    <row r="9" spans="1:28" ht="29.25" x14ac:dyDescent="0.15">
      <c r="A9" s="56" t="s">
        <v>163</v>
      </c>
      <c r="B9" s="855" t="s">
        <v>164</v>
      </c>
      <c r="C9" s="855"/>
      <c r="F9" s="53" t="s">
        <v>116</v>
      </c>
      <c r="G9" s="53">
        <f>IF(F9="高",COUNT(G$2:G8)+1,"")</f>
        <v>7</v>
      </c>
      <c r="H9" s="53" t="str">
        <f>IF(F9="群",COUNT(H$2:H8)+1,"")</f>
        <v/>
      </c>
      <c r="I9" s="53" t="str">
        <f>IF(F9="箕",COUNT(I$2:I8)+1,"")</f>
        <v/>
      </c>
      <c r="J9" s="53" t="str">
        <f>IF(F9="倉",COUNT(J$2:J8)+1,"")</f>
        <v/>
      </c>
      <c r="K9" s="53" t="str">
        <f>IF(F9="榛",COUNT(K$2:K8)+1,"")</f>
        <v/>
      </c>
      <c r="L9" s="53" t="str">
        <f>IF(F9="吉",COUNT(L$2:L8)+1,"")</f>
        <v/>
      </c>
      <c r="M9" s="53" t="str">
        <f>IF(F9="新",COUNT(M$2:M8)+1,"")</f>
        <v/>
      </c>
      <c r="N9" s="53">
        <v>8</v>
      </c>
      <c r="O9" s="53" t="s">
        <v>165</v>
      </c>
      <c r="P9" s="53" t="str">
        <f t="shared" si="6"/>
        <v>飯塚町</v>
      </c>
      <c r="Q9" s="53" t="str">
        <f t="shared" si="3"/>
        <v>箕郷町富岡</v>
      </c>
      <c r="R9" s="53" t="str">
        <f t="shared" si="0"/>
        <v>稲荷台町</v>
      </c>
      <c r="S9" s="53" t="str">
        <f t="shared" si="1"/>
        <v/>
      </c>
      <c r="T9" s="53" t="str">
        <f t="shared" si="4"/>
        <v>白岩町</v>
      </c>
      <c r="U9" s="53" t="str">
        <f t="shared" si="5"/>
        <v>吉井町上奥平</v>
      </c>
      <c r="V9" s="53" t="str">
        <f t="shared" si="2"/>
        <v/>
      </c>
      <c r="AB9" s="53" t="str">
        <f>IF([1]入力!C$16="安中市",IF(W9="","",W9),IF([1]入力!C$16="前橋市",IF(X9="","",X9),IF([1]入力!C$16="吾妻郡",IF(リスト!Y9="","",Y9),IF([1]入力!C$16="藤岡市",IF(リスト!Z9="","",Z9),IF([1]入力!C$16="埼玉県",IF(リスト!AA9="","",AA9),"")))))</f>
        <v/>
      </c>
    </row>
    <row r="10" spans="1:28" x14ac:dyDescent="0.15">
      <c r="A10" s="57"/>
      <c r="F10" s="53" t="s">
        <v>116</v>
      </c>
      <c r="G10" s="53">
        <f>IF(F10="高",COUNT(G$2:G9)+1,"")</f>
        <v>8</v>
      </c>
      <c r="H10" s="53" t="str">
        <f>IF(F10="群",COUNT(H$2:H9)+1,"")</f>
        <v/>
      </c>
      <c r="I10" s="53" t="str">
        <f>IF(F10="箕",COUNT(I$2:I9)+1,"")</f>
        <v/>
      </c>
      <c r="J10" s="53" t="str">
        <f>IF(F10="倉",COUNT(J$2:J9)+1,"")</f>
        <v/>
      </c>
      <c r="K10" s="53" t="str">
        <f>IF(F10="榛",COUNT(K$2:K9)+1,"")</f>
        <v/>
      </c>
      <c r="L10" s="53" t="str">
        <f>IF(F10="吉",COUNT(L$2:L9)+1,"")</f>
        <v/>
      </c>
      <c r="M10" s="53" t="str">
        <f>IF(F10="新",COUNT(M$2:M9)+1,"")</f>
        <v/>
      </c>
      <c r="N10" s="53">
        <v>9</v>
      </c>
      <c r="O10" s="53" t="s">
        <v>166</v>
      </c>
      <c r="P10" s="53" t="str">
        <f t="shared" si="6"/>
        <v>石原町</v>
      </c>
      <c r="Q10" s="53" t="str">
        <f t="shared" si="3"/>
        <v>箕郷町中野</v>
      </c>
      <c r="R10" s="53" t="str">
        <f t="shared" si="0"/>
        <v>中泉町</v>
      </c>
      <c r="S10" s="53" t="str">
        <f t="shared" si="1"/>
        <v/>
      </c>
      <c r="T10" s="53" t="str">
        <f t="shared" si="4"/>
        <v>高浜町</v>
      </c>
      <c r="U10" s="53" t="str">
        <f t="shared" si="5"/>
        <v>吉井町黒熊</v>
      </c>
      <c r="V10" s="53" t="str">
        <f t="shared" si="2"/>
        <v/>
      </c>
      <c r="AB10" s="53" t="str">
        <f>IF([1]入力!C$16="安中市",IF(W10="","",W10),IF([1]入力!C$16="前橋市",IF(X10="","",X10),IF([1]入力!C$16="吾妻郡",IF(リスト!Y10="","",Y10),IF([1]入力!C$16="藤岡市",IF(リスト!Z10="","",Z10),IF([1]入力!C$16="埼玉県",IF(リスト!AA10="","",AA10),"")))))</f>
        <v/>
      </c>
    </row>
    <row r="11" spans="1:28" x14ac:dyDescent="0.15">
      <c r="A11" s="57"/>
      <c r="F11" s="53" t="s">
        <v>116</v>
      </c>
      <c r="G11" s="53">
        <f>IF(F11="高",COUNT(G$2:G10)+1,"")</f>
        <v>9</v>
      </c>
      <c r="H11" s="53" t="str">
        <f>IF(F11="群",COUNT(H$2:H10)+1,"")</f>
        <v/>
      </c>
      <c r="I11" s="53" t="str">
        <f>IF(F11="箕",COUNT(I$2:I10)+1,"")</f>
        <v/>
      </c>
      <c r="J11" s="53" t="str">
        <f>IF(F11="倉",COUNT(J$2:J10)+1,"")</f>
        <v/>
      </c>
      <c r="K11" s="53" t="str">
        <f>IF(F11="榛",COUNT(K$2:K10)+1,"")</f>
        <v/>
      </c>
      <c r="L11" s="53" t="str">
        <f>IF(F11="吉",COUNT(L$2:L10)+1,"")</f>
        <v/>
      </c>
      <c r="M11" s="53" t="str">
        <f>IF(F11="新",COUNT(M$2:M10)+1,"")</f>
        <v/>
      </c>
      <c r="N11" s="53">
        <v>10</v>
      </c>
      <c r="O11" s="53" t="s">
        <v>167</v>
      </c>
      <c r="P11" s="53" t="str">
        <f t="shared" si="6"/>
        <v>稲荷町</v>
      </c>
      <c r="Q11" s="53" t="str">
        <f t="shared" si="3"/>
        <v>箕郷町西明屋</v>
      </c>
      <c r="R11" s="53" t="str">
        <f t="shared" si="0"/>
        <v>中里町</v>
      </c>
      <c r="S11" s="53" t="str">
        <f t="shared" si="1"/>
        <v/>
      </c>
      <c r="T11" s="53" t="str">
        <f t="shared" si="4"/>
        <v>中里見町</v>
      </c>
      <c r="U11" s="53" t="str">
        <f t="shared" si="5"/>
        <v>吉井町小暮</v>
      </c>
      <c r="V11" s="53" t="str">
        <f t="shared" si="2"/>
        <v/>
      </c>
    </row>
    <row r="12" spans="1:28" x14ac:dyDescent="0.15">
      <c r="A12" s="57"/>
      <c r="F12" s="53" t="s">
        <v>117</v>
      </c>
      <c r="G12" s="53" t="str">
        <f>IF(F12="高",COUNT(G$2:G11)+1,"")</f>
        <v/>
      </c>
      <c r="H12" s="53">
        <f>IF(F12="群",COUNT(H$2:H11)+1,"")</f>
        <v>2</v>
      </c>
      <c r="I12" s="53" t="str">
        <f>IF(F12="箕",COUNT(I$2:I11)+1,"")</f>
        <v/>
      </c>
      <c r="J12" s="53" t="str">
        <f>IF(F12="倉",COUNT(J$2:J11)+1,"")</f>
        <v/>
      </c>
      <c r="K12" s="53" t="str">
        <f>IF(F12="榛",COUNT(K$2:K11)+1,"")</f>
        <v/>
      </c>
      <c r="L12" s="53" t="str">
        <f>IF(F12="吉",COUNT(L$2:L11)+1,"")</f>
        <v/>
      </c>
      <c r="M12" s="53" t="str">
        <f>IF(F12="新",COUNT(M$2:M11)+1,"")</f>
        <v/>
      </c>
      <c r="N12" s="53">
        <v>11</v>
      </c>
      <c r="O12" s="53" t="s">
        <v>168</v>
      </c>
      <c r="P12" s="53" t="str">
        <f t="shared" si="6"/>
        <v>井野町</v>
      </c>
      <c r="Q12" s="53" t="str">
        <f t="shared" si="3"/>
        <v>箕郷町東明屋</v>
      </c>
      <c r="R12" s="53" t="str">
        <f t="shared" si="0"/>
        <v>西国分町</v>
      </c>
      <c r="S12" s="53" t="str">
        <f t="shared" si="1"/>
        <v/>
      </c>
      <c r="T12" s="53" t="str">
        <f t="shared" si="4"/>
        <v>中室田町</v>
      </c>
      <c r="U12" s="53" t="str">
        <f t="shared" si="5"/>
        <v>吉井町小棚</v>
      </c>
      <c r="V12" s="53" t="str">
        <f t="shared" si="2"/>
        <v/>
      </c>
    </row>
    <row r="13" spans="1:28" x14ac:dyDescent="0.15">
      <c r="A13" s="57"/>
      <c r="F13" s="53" t="s">
        <v>116</v>
      </c>
      <c r="G13" s="53">
        <f>IF(F13="高",COUNT(G$2:G12)+1,"")</f>
        <v>10</v>
      </c>
      <c r="H13" s="53" t="str">
        <f>IF(F13="群",COUNT(H$2:H12)+1,"")</f>
        <v/>
      </c>
      <c r="I13" s="53" t="str">
        <f>IF(F13="箕",COUNT(I$2:I12)+1,"")</f>
        <v/>
      </c>
      <c r="J13" s="53" t="str">
        <f>IF(F13="倉",COUNT(J$2:J12)+1,"")</f>
        <v/>
      </c>
      <c r="K13" s="53" t="str">
        <f>IF(F13="榛",COUNT(K$2:K12)+1,"")</f>
        <v/>
      </c>
      <c r="L13" s="53" t="str">
        <f>IF(F13="吉",COUNT(L$2:L12)+1,"")</f>
        <v/>
      </c>
      <c r="M13" s="53" t="str">
        <f>IF(F13="新",COUNT(M$2:M12)+1,"")</f>
        <v/>
      </c>
      <c r="N13" s="53">
        <v>12</v>
      </c>
      <c r="O13" s="53" t="s">
        <v>169</v>
      </c>
      <c r="P13" s="53" t="str">
        <f t="shared" si="6"/>
        <v>岩押町</v>
      </c>
      <c r="Q13" s="53" t="str">
        <f t="shared" si="3"/>
        <v>箕郷町松之沢</v>
      </c>
      <c r="R13" s="53" t="str">
        <f t="shared" si="0"/>
        <v>東国分町</v>
      </c>
      <c r="S13" s="53" t="str">
        <f t="shared" si="1"/>
        <v/>
      </c>
      <c r="T13" s="53" t="str">
        <f t="shared" si="4"/>
        <v>榛名湖町</v>
      </c>
      <c r="U13" s="53" t="str">
        <f t="shared" si="5"/>
        <v>吉井町坂口</v>
      </c>
      <c r="V13" s="53" t="str">
        <f t="shared" si="2"/>
        <v/>
      </c>
    </row>
    <row r="14" spans="1:28" x14ac:dyDescent="0.15">
      <c r="A14" s="57"/>
      <c r="F14" s="53" t="s">
        <v>116</v>
      </c>
      <c r="G14" s="53">
        <f>IF(F14="高",COUNT(G$2:G13)+1,"")</f>
        <v>11</v>
      </c>
      <c r="H14" s="53" t="str">
        <f>IF(F14="群",COUNT(H$2:H13)+1,"")</f>
        <v/>
      </c>
      <c r="I14" s="53" t="str">
        <f>IF(F14="箕",COUNT(I$2:I13)+1,"")</f>
        <v/>
      </c>
      <c r="J14" s="53" t="str">
        <f>IF(F14="倉",COUNT(J$2:J13)+1,"")</f>
        <v/>
      </c>
      <c r="K14" s="53" t="str">
        <f>IF(F14="榛",COUNT(K$2:K13)+1,"")</f>
        <v/>
      </c>
      <c r="L14" s="53" t="str">
        <f>IF(F14="吉",COUNT(L$2:L13)+1,"")</f>
        <v/>
      </c>
      <c r="M14" s="53" t="str">
        <f>IF(F14="新",COUNT(M$2:M13)+1,"")</f>
        <v/>
      </c>
      <c r="N14" s="53">
        <v>13</v>
      </c>
      <c r="O14" s="53" t="s">
        <v>170</v>
      </c>
      <c r="P14" s="53" t="str">
        <f t="shared" si="6"/>
        <v>岩鼻町</v>
      </c>
      <c r="Q14" s="53" t="str">
        <f t="shared" si="3"/>
        <v>箕郷町矢原</v>
      </c>
      <c r="R14" s="53" t="str">
        <f t="shared" si="0"/>
        <v>引間町</v>
      </c>
      <c r="S14" s="53" t="str">
        <f t="shared" si="1"/>
        <v/>
      </c>
      <c r="T14" s="53" t="str">
        <f t="shared" si="4"/>
        <v>榛名山町</v>
      </c>
      <c r="U14" s="53" t="str">
        <f t="shared" si="5"/>
        <v>吉井町塩</v>
      </c>
      <c r="V14" s="53" t="str">
        <f t="shared" si="2"/>
        <v/>
      </c>
    </row>
    <row r="15" spans="1:28" x14ac:dyDescent="0.15">
      <c r="A15" s="57"/>
      <c r="F15" s="53" t="s">
        <v>116</v>
      </c>
      <c r="G15" s="53">
        <f>IF(F15="高",COUNT(G$2:G14)+1,"")</f>
        <v>12</v>
      </c>
      <c r="H15" s="53" t="str">
        <f>IF(F15="群",COUNT(H$2:H14)+1,"")</f>
        <v/>
      </c>
      <c r="I15" s="53" t="str">
        <f>IF(F15="箕",COUNT(I$2:I14)+1,"")</f>
        <v/>
      </c>
      <c r="J15" s="53" t="str">
        <f>IF(F15="倉",COUNT(J$2:J14)+1,"")</f>
        <v/>
      </c>
      <c r="K15" s="53" t="str">
        <f>IF(F15="榛",COUNT(K$2:K14)+1,"")</f>
        <v/>
      </c>
      <c r="L15" s="53" t="str">
        <f>IF(F15="吉",COUNT(L$2:L14)+1,"")</f>
        <v/>
      </c>
      <c r="M15" s="53" t="str">
        <f>IF(F15="新",COUNT(M$2:M14)+1,"")</f>
        <v/>
      </c>
      <c r="N15" s="53">
        <v>14</v>
      </c>
      <c r="O15" s="53" t="s">
        <v>171</v>
      </c>
      <c r="P15" s="53" t="str">
        <f t="shared" si="6"/>
        <v>請地町</v>
      </c>
      <c r="Q15" s="53" t="str">
        <f t="shared" si="3"/>
        <v>箕郷町和田山</v>
      </c>
      <c r="R15" s="53" t="str">
        <f t="shared" si="0"/>
        <v>冷水町</v>
      </c>
      <c r="S15" s="53" t="str">
        <f t="shared" si="1"/>
        <v/>
      </c>
      <c r="T15" s="53" t="str">
        <f t="shared" si="4"/>
        <v>本郷町</v>
      </c>
      <c r="U15" s="53" t="str">
        <f t="shared" si="5"/>
        <v>吉井町塩川</v>
      </c>
      <c r="V15" s="53" t="str">
        <f t="shared" si="2"/>
        <v/>
      </c>
    </row>
    <row r="16" spans="1:28" x14ac:dyDescent="0.15">
      <c r="A16" s="57"/>
      <c r="F16" s="53" t="s">
        <v>116</v>
      </c>
      <c r="G16" s="53">
        <f>IF(F16="高",COUNT(G$2:G15)+1,"")</f>
        <v>13</v>
      </c>
      <c r="H16" s="53" t="str">
        <f>IF(F16="群",COUNT(H$2:H15)+1,"")</f>
        <v/>
      </c>
      <c r="I16" s="53" t="str">
        <f>IF(F16="箕",COUNT(I$2:I15)+1,"")</f>
        <v/>
      </c>
      <c r="J16" s="53" t="str">
        <f>IF(F16="倉",COUNT(J$2:J15)+1,"")</f>
        <v/>
      </c>
      <c r="K16" s="53" t="str">
        <f>IF(F16="榛",COUNT(K$2:K15)+1,"")</f>
        <v/>
      </c>
      <c r="L16" s="53" t="str">
        <f>IF(F16="吉",COUNT(L$2:L15)+1,"")</f>
        <v/>
      </c>
      <c r="M16" s="53" t="str">
        <f>IF(F16="新",COUNT(M$2:M15)+1,"")</f>
        <v/>
      </c>
      <c r="N16" s="53">
        <v>15</v>
      </c>
      <c r="O16" s="53" t="s">
        <v>172</v>
      </c>
      <c r="P16" s="53" t="str">
        <f t="shared" si="6"/>
        <v>歌川町</v>
      </c>
      <c r="Q16" s="53" t="str">
        <f t="shared" si="3"/>
        <v/>
      </c>
      <c r="R16" s="53" t="str">
        <f t="shared" si="0"/>
        <v>福島町</v>
      </c>
      <c r="S16" s="53" t="str">
        <f t="shared" si="1"/>
        <v/>
      </c>
      <c r="T16" s="53" t="str">
        <f t="shared" si="4"/>
        <v>三ツ子沢町</v>
      </c>
      <c r="U16" s="53" t="str">
        <f t="shared" si="5"/>
        <v>吉井町下奥平</v>
      </c>
      <c r="V16" s="53" t="str">
        <f t="shared" si="2"/>
        <v/>
      </c>
    </row>
    <row r="17" spans="1:22" x14ac:dyDescent="0.15">
      <c r="A17" s="57"/>
      <c r="F17" s="53" t="s">
        <v>116</v>
      </c>
      <c r="G17" s="53">
        <f>IF(F17="高",COUNT(G$2:G16)+1,"")</f>
        <v>14</v>
      </c>
      <c r="H17" s="53" t="str">
        <f>IF(F17="群",COUNT(H$2:H16)+1,"")</f>
        <v/>
      </c>
      <c r="I17" s="53" t="str">
        <f>IF(F17="箕",COUNT(I$2:I16)+1,"")</f>
        <v/>
      </c>
      <c r="J17" s="53" t="str">
        <f>IF(F17="倉",COUNT(J$2:J16)+1,"")</f>
        <v/>
      </c>
      <c r="K17" s="53" t="str">
        <f>IF(F17="榛",COUNT(K$2:K16)+1,"")</f>
        <v/>
      </c>
      <c r="L17" s="53" t="str">
        <f>IF(F17="吉",COUNT(L$2:L16)+1,"")</f>
        <v/>
      </c>
      <c r="M17" s="53" t="str">
        <f>IF(F17="新",COUNT(M$2:M16)+1,"")</f>
        <v/>
      </c>
      <c r="N17" s="53">
        <v>16</v>
      </c>
      <c r="O17" s="53" t="s">
        <v>173</v>
      </c>
      <c r="P17" s="53" t="str">
        <f t="shared" si="6"/>
        <v>江木町</v>
      </c>
      <c r="Q17" s="53" t="str">
        <f t="shared" si="3"/>
        <v/>
      </c>
      <c r="R17" s="53" t="str">
        <f t="shared" si="0"/>
        <v>保渡田町</v>
      </c>
      <c r="S17" s="53" t="str">
        <f t="shared" si="1"/>
        <v/>
      </c>
      <c r="T17" s="53" t="str">
        <f t="shared" si="4"/>
        <v>宮沢町</v>
      </c>
      <c r="U17" s="53" t="str">
        <f t="shared" si="5"/>
        <v>吉井町下長根</v>
      </c>
      <c r="V17" s="53" t="str">
        <f t="shared" si="2"/>
        <v/>
      </c>
    </row>
    <row r="18" spans="1:22" x14ac:dyDescent="0.15">
      <c r="A18" s="57"/>
      <c r="F18" s="53" t="s">
        <v>117</v>
      </c>
      <c r="G18" s="53" t="str">
        <f>IF(F18="高",COUNT(G$2:G17)+1,"")</f>
        <v/>
      </c>
      <c r="H18" s="53">
        <f>IF(F18="群",COUNT(H$2:H17)+1,"")</f>
        <v>3</v>
      </c>
      <c r="I18" s="53" t="str">
        <f>IF(F18="箕",COUNT(I$2:I17)+1,"")</f>
        <v/>
      </c>
      <c r="J18" s="53" t="str">
        <f>IF(F18="倉",COUNT(J$2:J17)+1,"")</f>
        <v/>
      </c>
      <c r="K18" s="53" t="str">
        <f>IF(F18="榛",COUNT(K$2:K17)+1,"")</f>
        <v/>
      </c>
      <c r="L18" s="53" t="str">
        <f>IF(F18="吉",COUNT(L$2:L17)+1,"")</f>
        <v/>
      </c>
      <c r="M18" s="53" t="str">
        <f>IF(F18="新",COUNT(M$2:M17)+1,"")</f>
        <v/>
      </c>
      <c r="N18" s="53">
        <v>17</v>
      </c>
      <c r="O18" s="53" t="s">
        <v>174</v>
      </c>
      <c r="P18" s="53" t="str">
        <f t="shared" si="6"/>
        <v>大沢町</v>
      </c>
      <c r="Q18" s="53" t="str">
        <f t="shared" si="3"/>
        <v/>
      </c>
      <c r="R18" s="53" t="str">
        <f t="shared" si="0"/>
        <v>三ツ寺町</v>
      </c>
      <c r="S18" s="53" t="str">
        <f t="shared" si="1"/>
        <v/>
      </c>
      <c r="T18" s="53" t="str">
        <f t="shared" si="4"/>
        <v/>
      </c>
      <c r="U18" s="53" t="str">
        <f t="shared" si="5"/>
        <v>吉井町神保</v>
      </c>
      <c r="V18" s="53" t="str">
        <f t="shared" si="2"/>
        <v/>
      </c>
    </row>
    <row r="19" spans="1:22" x14ac:dyDescent="0.15">
      <c r="A19" s="57"/>
      <c r="F19" s="53" t="s">
        <v>116</v>
      </c>
      <c r="G19" s="53">
        <f>IF(F19="高",COUNT(G$2:G18)+1,"")</f>
        <v>15</v>
      </c>
      <c r="H19" s="53" t="str">
        <f>IF(F19="群",COUNT(H$2:H18)+1,"")</f>
        <v/>
      </c>
      <c r="I19" s="53" t="str">
        <f>IF(F19="箕",COUNT(I$2:I18)+1,"")</f>
        <v/>
      </c>
      <c r="J19" s="53" t="str">
        <f>IF(F19="倉",COUNT(J$2:J18)+1,"")</f>
        <v/>
      </c>
      <c r="K19" s="53" t="str">
        <f>IF(F19="榛",COUNT(K$2:K18)+1,"")</f>
        <v/>
      </c>
      <c r="L19" s="53" t="str">
        <f>IF(F19="吉",COUNT(L$2:L18)+1,"")</f>
        <v/>
      </c>
      <c r="M19" s="53" t="str">
        <f>IF(F19="新",COUNT(M$2:M18)+1,"")</f>
        <v/>
      </c>
      <c r="N19" s="53">
        <v>18</v>
      </c>
      <c r="O19" s="53" t="s">
        <v>175</v>
      </c>
      <c r="P19" s="53" t="str">
        <f t="shared" si="6"/>
        <v>大橋町</v>
      </c>
      <c r="Q19" s="53" t="str">
        <f t="shared" si="3"/>
        <v/>
      </c>
      <c r="R19" s="53" t="str">
        <f t="shared" si="0"/>
        <v>棟高町</v>
      </c>
      <c r="S19" s="53" t="str">
        <f t="shared" si="1"/>
        <v/>
      </c>
      <c r="T19" s="53" t="str">
        <f t="shared" si="4"/>
        <v/>
      </c>
      <c r="U19" s="53" t="str">
        <f t="shared" si="5"/>
        <v>吉井町多比良</v>
      </c>
      <c r="V19" s="53" t="str">
        <f t="shared" si="2"/>
        <v/>
      </c>
    </row>
    <row r="20" spans="1:22" x14ac:dyDescent="0.15">
      <c r="A20" s="57"/>
      <c r="F20" s="53" t="s">
        <v>116</v>
      </c>
      <c r="G20" s="53">
        <f>IF(F20="高",COUNT(G$2:G19)+1,"")</f>
        <v>16</v>
      </c>
      <c r="H20" s="53" t="str">
        <f>IF(F20="群",COUNT(H$2:H19)+1,"")</f>
        <v/>
      </c>
      <c r="I20" s="53" t="str">
        <f>IF(F20="箕",COUNT(I$2:I19)+1,"")</f>
        <v/>
      </c>
      <c r="J20" s="53" t="str">
        <f>IF(F20="倉",COUNT(J$2:J19)+1,"")</f>
        <v/>
      </c>
      <c r="K20" s="53" t="str">
        <f>IF(F20="榛",COUNT(K$2:K19)+1,"")</f>
        <v/>
      </c>
      <c r="L20" s="53" t="str">
        <f>IF(F20="吉",COUNT(L$2:L19)+1,"")</f>
        <v/>
      </c>
      <c r="M20" s="53" t="str">
        <f>IF(F20="新",COUNT(M$2:M19)+1,"")</f>
        <v/>
      </c>
      <c r="N20" s="53">
        <v>19</v>
      </c>
      <c r="O20" s="53" t="s">
        <v>176</v>
      </c>
      <c r="P20" s="53" t="str">
        <f t="shared" si="6"/>
        <v>大八木町</v>
      </c>
      <c r="Q20" s="53" t="str">
        <f t="shared" si="3"/>
        <v/>
      </c>
      <c r="R20" s="53" t="str">
        <f t="shared" si="0"/>
        <v/>
      </c>
      <c r="S20" s="53" t="str">
        <f t="shared" si="1"/>
        <v/>
      </c>
      <c r="T20" s="53" t="str">
        <f t="shared" si="4"/>
        <v/>
      </c>
      <c r="U20" s="53" t="str">
        <f t="shared" si="5"/>
        <v>吉井町高</v>
      </c>
      <c r="V20" s="53" t="str">
        <f t="shared" si="2"/>
        <v/>
      </c>
    </row>
    <row r="21" spans="1:22" x14ac:dyDescent="0.15">
      <c r="A21" s="57"/>
      <c r="F21" s="53" t="s">
        <v>116</v>
      </c>
      <c r="G21" s="53">
        <f>IF(F21="高",COUNT(G$2:G20)+1,"")</f>
        <v>17</v>
      </c>
      <c r="H21" s="53" t="str">
        <f>IF(F21="群",COUNT(H$2:H20)+1,"")</f>
        <v/>
      </c>
      <c r="I21" s="53" t="str">
        <f>IF(F21="箕",COUNT(I$2:I20)+1,"")</f>
        <v/>
      </c>
      <c r="J21" s="53" t="str">
        <f>IF(F21="倉",COUNT(J$2:J20)+1,"")</f>
        <v/>
      </c>
      <c r="K21" s="53" t="str">
        <f>IF(F21="榛",COUNT(K$2:K20)+1,"")</f>
        <v/>
      </c>
      <c r="L21" s="53" t="str">
        <f>IF(F21="吉",COUNT(L$2:L20)+1,"")</f>
        <v/>
      </c>
      <c r="M21" s="53" t="str">
        <f>IF(F21="新",COUNT(M$2:M20)+1,"")</f>
        <v/>
      </c>
      <c r="N21" s="53">
        <v>20</v>
      </c>
      <c r="O21" s="53" t="s">
        <v>177</v>
      </c>
      <c r="P21" s="53" t="str">
        <f t="shared" si="6"/>
        <v>沖町</v>
      </c>
      <c r="Q21" s="53" t="str">
        <f t="shared" si="3"/>
        <v/>
      </c>
      <c r="R21" s="53" t="str">
        <f t="shared" si="0"/>
        <v/>
      </c>
      <c r="S21" s="53" t="str">
        <f t="shared" si="1"/>
        <v/>
      </c>
      <c r="T21" s="53" t="str">
        <f t="shared" si="4"/>
        <v/>
      </c>
      <c r="U21" s="53" t="str">
        <f t="shared" si="5"/>
        <v>吉井町多胡</v>
      </c>
      <c r="V21" s="53" t="str">
        <f t="shared" si="2"/>
        <v/>
      </c>
    </row>
    <row r="22" spans="1:22" x14ac:dyDescent="0.15">
      <c r="A22" s="57"/>
      <c r="F22" s="53" t="s">
        <v>116</v>
      </c>
      <c r="G22" s="53">
        <f>IF(F22="高",COUNT(G$2:G21)+1,"")</f>
        <v>18</v>
      </c>
      <c r="H22" s="53" t="str">
        <f>IF(F22="群",COUNT(H$2:H21)+1,"")</f>
        <v/>
      </c>
      <c r="I22" s="53" t="str">
        <f>IF(F22="箕",COUNT(I$2:I21)+1,"")</f>
        <v/>
      </c>
      <c r="J22" s="53" t="str">
        <f>IF(F22="倉",COUNT(J$2:J21)+1,"")</f>
        <v/>
      </c>
      <c r="K22" s="53" t="str">
        <f>IF(F22="榛",COUNT(K$2:K21)+1,"")</f>
        <v/>
      </c>
      <c r="L22" s="53" t="str">
        <f>IF(F22="吉",COUNT(L$2:L21)+1,"")</f>
        <v/>
      </c>
      <c r="M22" s="53" t="str">
        <f>IF(F22="新",COUNT(M$2:M21)+1,"")</f>
        <v/>
      </c>
      <c r="N22" s="53">
        <v>21</v>
      </c>
      <c r="O22" s="53" t="s">
        <v>178</v>
      </c>
      <c r="P22" s="53" t="str">
        <f t="shared" si="6"/>
        <v>貝沢町</v>
      </c>
      <c r="Q22" s="53" t="str">
        <f t="shared" si="3"/>
        <v/>
      </c>
      <c r="R22" s="53" t="str">
        <f t="shared" si="0"/>
        <v/>
      </c>
      <c r="S22" s="53" t="str">
        <f t="shared" si="1"/>
        <v/>
      </c>
      <c r="T22" s="53" t="str">
        <f t="shared" si="4"/>
        <v/>
      </c>
      <c r="U22" s="53" t="str">
        <f t="shared" si="5"/>
        <v>吉井町中島</v>
      </c>
      <c r="V22" s="53" t="str">
        <f t="shared" si="2"/>
        <v/>
      </c>
    </row>
    <row r="23" spans="1:22" x14ac:dyDescent="0.15">
      <c r="A23" s="57"/>
      <c r="F23" s="53" t="s">
        <v>116</v>
      </c>
      <c r="G23" s="53">
        <f>IF(F23="高",COUNT(G$2:G22)+1,"")</f>
        <v>19</v>
      </c>
      <c r="H23" s="53" t="str">
        <f>IF(F23="群",COUNT(H$2:H22)+1,"")</f>
        <v/>
      </c>
      <c r="I23" s="53" t="str">
        <f>IF(F23="箕",COUNT(I$2:I22)+1,"")</f>
        <v/>
      </c>
      <c r="J23" s="53" t="str">
        <f>IF(F23="倉",COUNT(J$2:J22)+1,"")</f>
        <v/>
      </c>
      <c r="K23" s="53" t="str">
        <f>IF(F23="榛",COUNT(K$2:K22)+1,"")</f>
        <v/>
      </c>
      <c r="L23" s="53" t="str">
        <f>IF(F23="吉",COUNT(L$2:L22)+1,"")</f>
        <v/>
      </c>
      <c r="M23" s="53" t="str">
        <f>IF(F23="新",COUNT(M$2:M22)+1,"")</f>
        <v/>
      </c>
      <c r="N23" s="53">
        <v>22</v>
      </c>
      <c r="O23" s="53" t="s">
        <v>179</v>
      </c>
      <c r="P23" s="53" t="str">
        <f t="shared" si="6"/>
        <v>鍛治町</v>
      </c>
      <c r="Q23" s="53" t="str">
        <f t="shared" si="3"/>
        <v/>
      </c>
      <c r="R23" s="53" t="str">
        <f t="shared" si="0"/>
        <v/>
      </c>
      <c r="S23" s="53" t="str">
        <f t="shared" si="1"/>
        <v/>
      </c>
      <c r="T23" s="53" t="str">
        <f t="shared" si="4"/>
        <v/>
      </c>
      <c r="U23" s="53" t="str">
        <f t="shared" si="5"/>
        <v>吉井町長根</v>
      </c>
      <c r="V23" s="53" t="str">
        <f t="shared" si="2"/>
        <v/>
      </c>
    </row>
    <row r="24" spans="1:22" x14ac:dyDescent="0.15">
      <c r="A24" s="57"/>
      <c r="F24" s="53" t="s">
        <v>116</v>
      </c>
      <c r="G24" s="53">
        <f>IF(F24="高",COUNT(G$2:G23)+1,"")</f>
        <v>20</v>
      </c>
      <c r="H24" s="53" t="str">
        <f>IF(F24="群",COUNT(H$2:H23)+1,"")</f>
        <v/>
      </c>
      <c r="I24" s="53" t="str">
        <f>IF(F24="箕",COUNT(I$2:I23)+1,"")</f>
        <v/>
      </c>
      <c r="J24" s="53" t="str">
        <f>IF(F24="倉",COUNT(J$2:J23)+1,"")</f>
        <v/>
      </c>
      <c r="K24" s="53" t="str">
        <f>IF(F24="榛",COUNT(K$2:K23)+1,"")</f>
        <v/>
      </c>
      <c r="L24" s="53" t="str">
        <f>IF(F24="吉",COUNT(L$2:L23)+1,"")</f>
        <v/>
      </c>
      <c r="M24" s="53" t="str">
        <f>IF(F24="新",COUNT(M$2:M23)+1,"")</f>
        <v/>
      </c>
      <c r="N24" s="53">
        <v>23</v>
      </c>
      <c r="O24" s="53" t="s">
        <v>180</v>
      </c>
      <c r="P24" s="53" t="str">
        <f t="shared" si="6"/>
        <v>片岡町１丁目</v>
      </c>
      <c r="Q24" s="53" t="str">
        <f t="shared" si="3"/>
        <v/>
      </c>
      <c r="R24" s="53" t="str">
        <f t="shared" si="0"/>
        <v/>
      </c>
      <c r="S24" s="53" t="str">
        <f t="shared" si="1"/>
        <v/>
      </c>
      <c r="T24" s="53" t="str">
        <f t="shared" si="4"/>
        <v/>
      </c>
      <c r="U24" s="53" t="str">
        <f t="shared" si="5"/>
        <v>吉井町南陽台１丁目</v>
      </c>
      <c r="V24" s="53" t="str">
        <f t="shared" si="2"/>
        <v/>
      </c>
    </row>
    <row r="25" spans="1:22" x14ac:dyDescent="0.15">
      <c r="A25" s="57"/>
      <c r="F25" s="53" t="s">
        <v>116</v>
      </c>
      <c r="G25" s="53">
        <f>IF(F25="高",COUNT(G$2:G24)+1,"")</f>
        <v>21</v>
      </c>
      <c r="H25" s="53" t="str">
        <f>IF(F25="群",COUNT(H$2:H24)+1,"")</f>
        <v/>
      </c>
      <c r="I25" s="53" t="str">
        <f>IF(F25="箕",COUNT(I$2:I24)+1,"")</f>
        <v/>
      </c>
      <c r="J25" s="53" t="str">
        <f>IF(F25="倉",COUNT(J$2:J24)+1,"")</f>
        <v/>
      </c>
      <c r="K25" s="53" t="str">
        <f>IF(F25="榛",COUNT(K$2:K24)+1,"")</f>
        <v/>
      </c>
      <c r="L25" s="53" t="str">
        <f>IF(F25="吉",COUNT(L$2:L24)+1,"")</f>
        <v/>
      </c>
      <c r="M25" s="53" t="str">
        <f>IF(F25="新",COUNT(M$2:M24)+1,"")</f>
        <v/>
      </c>
      <c r="N25" s="53">
        <v>24</v>
      </c>
      <c r="O25" s="53" t="s">
        <v>181</v>
      </c>
      <c r="P25" s="53" t="str">
        <f t="shared" si="6"/>
        <v>片岡町２丁目</v>
      </c>
      <c r="Q25" s="53" t="str">
        <f t="shared" si="3"/>
        <v/>
      </c>
      <c r="R25" s="53" t="str">
        <f t="shared" si="0"/>
        <v/>
      </c>
      <c r="S25" s="53" t="str">
        <f t="shared" si="1"/>
        <v/>
      </c>
      <c r="T25" s="53" t="str">
        <f t="shared" si="4"/>
        <v/>
      </c>
      <c r="U25" s="53" t="str">
        <f t="shared" si="5"/>
        <v>吉井町南陽台２丁目</v>
      </c>
      <c r="V25" s="53" t="str">
        <f t="shared" si="2"/>
        <v/>
      </c>
    </row>
    <row r="26" spans="1:22" x14ac:dyDescent="0.15">
      <c r="A26" s="57"/>
      <c r="F26" s="53" t="s">
        <v>116</v>
      </c>
      <c r="G26" s="53">
        <f>IF(F26="高",COUNT(G$2:G25)+1,"")</f>
        <v>22</v>
      </c>
      <c r="H26" s="53" t="str">
        <f>IF(F26="群",COUNT(H$2:H25)+1,"")</f>
        <v/>
      </c>
      <c r="I26" s="53" t="str">
        <f>IF(F26="箕",COUNT(I$2:I25)+1,"")</f>
        <v/>
      </c>
      <c r="J26" s="53" t="str">
        <f>IF(F26="倉",COUNT(J$2:J25)+1,"")</f>
        <v/>
      </c>
      <c r="K26" s="53" t="str">
        <f>IF(F26="榛",COUNT(K$2:K25)+1,"")</f>
        <v/>
      </c>
      <c r="L26" s="53" t="str">
        <f>IF(F26="吉",COUNT(L$2:L25)+1,"")</f>
        <v/>
      </c>
      <c r="M26" s="53" t="str">
        <f>IF(F26="新",COUNT(M$2:M25)+1,"")</f>
        <v/>
      </c>
      <c r="N26" s="53">
        <v>25</v>
      </c>
      <c r="O26" s="53" t="s">
        <v>182</v>
      </c>
      <c r="P26" s="53" t="str">
        <f t="shared" si="6"/>
        <v>片岡町３丁目</v>
      </c>
      <c r="Q26" s="53" t="str">
        <f t="shared" si="3"/>
        <v/>
      </c>
      <c r="R26" s="53" t="str">
        <f t="shared" si="0"/>
        <v/>
      </c>
      <c r="S26" s="53" t="str">
        <f t="shared" si="1"/>
        <v/>
      </c>
      <c r="T26" s="53" t="str">
        <f t="shared" si="4"/>
        <v/>
      </c>
      <c r="U26" s="53" t="str">
        <f t="shared" si="5"/>
        <v>吉井町南陽台３丁目</v>
      </c>
      <c r="V26" s="53" t="str">
        <f t="shared" si="2"/>
        <v/>
      </c>
    </row>
    <row r="27" spans="1:22" x14ac:dyDescent="0.15">
      <c r="A27" s="57"/>
      <c r="F27" s="53" t="s">
        <v>116</v>
      </c>
      <c r="G27" s="53">
        <f>IF(F27="高",COUNT(G$2:G26)+1,"")</f>
        <v>23</v>
      </c>
      <c r="H27" s="53" t="str">
        <f>IF(F27="群",COUNT(H$2:H26)+1,"")</f>
        <v/>
      </c>
      <c r="I27" s="53" t="str">
        <f>IF(F27="箕",COUNT(I$2:I26)+1,"")</f>
        <v/>
      </c>
      <c r="J27" s="53" t="str">
        <f>IF(F27="倉",COUNT(J$2:J26)+1,"")</f>
        <v/>
      </c>
      <c r="K27" s="53" t="str">
        <f>IF(F27="榛",COUNT(K$2:K26)+1,"")</f>
        <v/>
      </c>
      <c r="L27" s="53" t="str">
        <f>IF(F27="吉",COUNT(L$2:L26)+1,"")</f>
        <v/>
      </c>
      <c r="M27" s="53" t="str">
        <f>IF(F27="新",COUNT(M$2:M26)+1,"")</f>
        <v/>
      </c>
      <c r="N27" s="53">
        <v>26</v>
      </c>
      <c r="O27" s="53" t="s">
        <v>183</v>
      </c>
      <c r="P27" s="53" t="str">
        <f t="shared" si="6"/>
        <v>嘉多町</v>
      </c>
      <c r="Q27" s="53" t="str">
        <f t="shared" si="3"/>
        <v/>
      </c>
      <c r="R27" s="53" t="str">
        <f t="shared" si="0"/>
        <v/>
      </c>
      <c r="S27" s="53" t="str">
        <f t="shared" si="1"/>
        <v/>
      </c>
      <c r="T27" s="53" t="str">
        <f t="shared" si="4"/>
        <v/>
      </c>
      <c r="U27" s="53" t="str">
        <f t="shared" si="5"/>
        <v>吉井町東谷</v>
      </c>
      <c r="V27" s="53" t="str">
        <f t="shared" si="2"/>
        <v/>
      </c>
    </row>
    <row r="28" spans="1:22" x14ac:dyDescent="0.15">
      <c r="A28" s="57"/>
      <c r="F28" s="53" t="s">
        <v>116</v>
      </c>
      <c r="G28" s="53">
        <f>IF(F28="高",COUNT(G$2:G27)+1,"")</f>
        <v>24</v>
      </c>
      <c r="H28" s="53" t="str">
        <f>IF(F28="群",COUNT(H$2:H27)+1,"")</f>
        <v/>
      </c>
      <c r="I28" s="53" t="str">
        <f>IF(F28="箕",COUNT(I$2:I27)+1,"")</f>
        <v/>
      </c>
      <c r="J28" s="53" t="str">
        <f>IF(F28="倉",COUNT(J$2:J27)+1,"")</f>
        <v/>
      </c>
      <c r="K28" s="53" t="str">
        <f>IF(F28="榛",COUNT(K$2:K27)+1,"")</f>
        <v/>
      </c>
      <c r="L28" s="53" t="str">
        <f>IF(F28="吉",COUNT(L$2:L27)+1,"")</f>
        <v/>
      </c>
      <c r="M28" s="53" t="str">
        <f>IF(F28="新",COUNT(M$2:M27)+1,"")</f>
        <v/>
      </c>
      <c r="N28" s="53">
        <v>27</v>
      </c>
      <c r="O28" s="53" t="s">
        <v>184</v>
      </c>
      <c r="P28" s="53" t="str">
        <f t="shared" si="6"/>
        <v>金井淵町</v>
      </c>
      <c r="Q28" s="53" t="str">
        <f t="shared" si="3"/>
        <v/>
      </c>
      <c r="R28" s="53" t="str">
        <f t="shared" si="0"/>
        <v/>
      </c>
      <c r="S28" s="53" t="str">
        <f t="shared" si="1"/>
        <v/>
      </c>
      <c r="T28" s="53" t="str">
        <f t="shared" si="4"/>
        <v/>
      </c>
      <c r="U28" s="53" t="str">
        <f t="shared" si="5"/>
        <v>吉井町深沢</v>
      </c>
      <c r="V28" s="53" t="str">
        <f t="shared" si="2"/>
        <v/>
      </c>
    </row>
    <row r="29" spans="1:22" x14ac:dyDescent="0.15">
      <c r="A29" s="57"/>
      <c r="F29" s="53" t="s">
        <v>116</v>
      </c>
      <c r="G29" s="53">
        <f>IF(F29="高",COUNT(G$2:G28)+1,"")</f>
        <v>25</v>
      </c>
      <c r="H29" s="53" t="str">
        <f>IF(F29="群",COUNT(H$2:H28)+1,"")</f>
        <v/>
      </c>
      <c r="I29" s="53" t="str">
        <f>IF(F29="箕",COUNT(I$2:I28)+1,"")</f>
        <v/>
      </c>
      <c r="J29" s="53" t="str">
        <f>IF(F29="倉",COUNT(J$2:J28)+1,"")</f>
        <v/>
      </c>
      <c r="K29" s="53" t="str">
        <f>IF(F29="榛",COUNT(K$2:K28)+1,"")</f>
        <v/>
      </c>
      <c r="L29" s="53" t="str">
        <f>IF(F29="吉",COUNT(L$2:L28)+1,"")</f>
        <v/>
      </c>
      <c r="M29" s="53" t="str">
        <f>IF(F29="新",COUNT(M$2:M28)+1,"")</f>
        <v/>
      </c>
      <c r="N29" s="53">
        <v>28</v>
      </c>
      <c r="O29" s="53" t="s">
        <v>185</v>
      </c>
      <c r="P29" s="53" t="str">
        <f t="shared" si="6"/>
        <v>上大類町</v>
      </c>
      <c r="Q29" s="53" t="str">
        <f t="shared" si="3"/>
        <v/>
      </c>
      <c r="R29" s="53" t="str">
        <f t="shared" si="0"/>
        <v/>
      </c>
      <c r="S29" s="53" t="str">
        <f t="shared" si="1"/>
        <v/>
      </c>
      <c r="T29" s="53" t="str">
        <f t="shared" si="4"/>
        <v/>
      </c>
      <c r="U29" s="53" t="str">
        <f t="shared" si="5"/>
        <v>吉井町本郷</v>
      </c>
      <c r="V29" s="53" t="str">
        <f t="shared" si="2"/>
        <v/>
      </c>
    </row>
    <row r="30" spans="1:22" x14ac:dyDescent="0.15">
      <c r="A30" s="57"/>
      <c r="F30" s="53" t="s">
        <v>116</v>
      </c>
      <c r="G30" s="53">
        <f>IF(F30="高",COUNT(G$2:G29)+1,"")</f>
        <v>26</v>
      </c>
      <c r="H30" s="53" t="str">
        <f>IF(F30="群",COUNT(H$2:H29)+1,"")</f>
        <v/>
      </c>
      <c r="I30" s="53" t="str">
        <f>IF(F30="箕",COUNT(I$2:I29)+1,"")</f>
        <v/>
      </c>
      <c r="J30" s="53" t="str">
        <f>IF(F30="倉",COUNT(J$2:J29)+1,"")</f>
        <v/>
      </c>
      <c r="K30" s="53" t="str">
        <f>IF(F30="榛",COUNT(K$2:K29)+1,"")</f>
        <v/>
      </c>
      <c r="L30" s="53" t="str">
        <f>IF(F30="吉",COUNT(L$2:L29)+1,"")</f>
        <v/>
      </c>
      <c r="M30" s="53" t="str">
        <f>IF(F30="新",COUNT(M$2:M29)+1,"")</f>
        <v/>
      </c>
      <c r="N30" s="53">
        <v>29</v>
      </c>
      <c r="O30" s="53" t="s">
        <v>186</v>
      </c>
      <c r="P30" s="53" t="str">
        <f t="shared" si="6"/>
        <v>上小鳥町</v>
      </c>
      <c r="Q30" s="53" t="str">
        <f t="shared" si="3"/>
        <v/>
      </c>
      <c r="R30" s="53" t="str">
        <f t="shared" si="0"/>
        <v/>
      </c>
      <c r="S30" s="53" t="str">
        <f t="shared" si="1"/>
        <v/>
      </c>
      <c r="T30" s="53" t="str">
        <f t="shared" si="4"/>
        <v/>
      </c>
      <c r="U30" s="53" t="str">
        <f t="shared" si="5"/>
        <v>吉井町馬庭</v>
      </c>
      <c r="V30" s="53" t="str">
        <f t="shared" si="2"/>
        <v/>
      </c>
    </row>
    <row r="31" spans="1:22" x14ac:dyDescent="0.15">
      <c r="A31" s="57"/>
      <c r="F31" s="53" t="s">
        <v>116</v>
      </c>
      <c r="G31" s="53">
        <f>IF(F31="高",COUNT(G$2:G30)+1,"")</f>
        <v>27</v>
      </c>
      <c r="H31" s="53" t="str">
        <f>IF(F31="群",COUNT(H$2:H30)+1,"")</f>
        <v/>
      </c>
      <c r="I31" s="53" t="str">
        <f>IF(F31="箕",COUNT(I$2:I30)+1,"")</f>
        <v/>
      </c>
      <c r="J31" s="53" t="str">
        <f>IF(F31="倉",COUNT(J$2:J30)+1,"")</f>
        <v/>
      </c>
      <c r="K31" s="53" t="str">
        <f>IF(F31="榛",COUNT(K$2:K30)+1,"")</f>
        <v/>
      </c>
      <c r="L31" s="53" t="str">
        <f>IF(F31="吉",COUNT(L$2:L30)+1,"")</f>
        <v/>
      </c>
      <c r="M31" s="53" t="str">
        <f>IF(F31="新",COUNT(M$2:M30)+1,"")</f>
        <v/>
      </c>
      <c r="N31" s="53">
        <v>30</v>
      </c>
      <c r="O31" s="53" t="s">
        <v>187</v>
      </c>
      <c r="P31" s="53" t="str">
        <f t="shared" si="6"/>
        <v>上小塙町</v>
      </c>
      <c r="Q31" s="53" t="str">
        <f t="shared" si="3"/>
        <v/>
      </c>
      <c r="R31" s="53" t="str">
        <f t="shared" si="0"/>
        <v/>
      </c>
      <c r="S31" s="53" t="str">
        <f t="shared" si="1"/>
        <v/>
      </c>
      <c r="T31" s="53" t="str">
        <f t="shared" si="4"/>
        <v/>
      </c>
      <c r="U31" s="53" t="str">
        <f t="shared" si="5"/>
        <v>吉井町矢田</v>
      </c>
      <c r="V31" s="53" t="str">
        <f t="shared" si="2"/>
        <v/>
      </c>
    </row>
    <row r="32" spans="1:22" x14ac:dyDescent="0.15">
      <c r="A32" s="57"/>
      <c r="F32" s="53" t="s">
        <v>117</v>
      </c>
      <c r="G32" s="53" t="str">
        <f>IF(F32="高",COUNT(G$2:G31)+1,"")</f>
        <v/>
      </c>
      <c r="H32" s="53">
        <f>IF(F32="群",COUNT(H$2:H31)+1,"")</f>
        <v>4</v>
      </c>
      <c r="I32" s="53" t="str">
        <f>IF(F32="箕",COUNT(I$2:I31)+1,"")</f>
        <v/>
      </c>
      <c r="J32" s="53" t="str">
        <f>IF(F32="倉",COUNT(J$2:J31)+1,"")</f>
        <v/>
      </c>
      <c r="K32" s="53" t="str">
        <f>IF(F32="榛",COUNT(K$2:K31)+1,"")</f>
        <v/>
      </c>
      <c r="L32" s="53" t="str">
        <f>IF(F32="吉",COUNT(L$2:L31)+1,"")</f>
        <v/>
      </c>
      <c r="M32" s="53" t="str">
        <f>IF(F32="新",COUNT(M$2:M31)+1,"")</f>
        <v/>
      </c>
      <c r="N32" s="53">
        <v>31</v>
      </c>
      <c r="O32" s="53" t="s">
        <v>188</v>
      </c>
      <c r="P32" s="53" t="str">
        <f t="shared" si="6"/>
        <v>上佐野町</v>
      </c>
      <c r="Q32" s="53" t="str">
        <f t="shared" si="3"/>
        <v/>
      </c>
      <c r="R32" s="53" t="str">
        <f t="shared" si="0"/>
        <v/>
      </c>
      <c r="S32" s="53" t="str">
        <f t="shared" si="1"/>
        <v/>
      </c>
      <c r="T32" s="53" t="str">
        <f t="shared" si="4"/>
        <v/>
      </c>
      <c r="U32" s="53" t="str">
        <f t="shared" si="5"/>
        <v>吉井町吉井</v>
      </c>
      <c r="V32" s="53" t="str">
        <f t="shared" si="2"/>
        <v/>
      </c>
    </row>
    <row r="33" spans="1:22" x14ac:dyDescent="0.15">
      <c r="A33" s="57"/>
      <c r="F33" s="53" t="s">
        <v>120</v>
      </c>
      <c r="G33" s="53" t="str">
        <f>IF(F33="高",COUNT(G$2:G32)+1,"")</f>
        <v/>
      </c>
      <c r="H33" s="53" t="str">
        <f>IF(F33="群",COUNT(H$2:H32)+1,"")</f>
        <v/>
      </c>
      <c r="I33" s="53" t="str">
        <f>IF(F33="箕",COUNT(I$2:I32)+1,"")</f>
        <v/>
      </c>
      <c r="J33" s="53" t="str">
        <f>IF(F33="倉",COUNT(J$2:J32)+1,"")</f>
        <v/>
      </c>
      <c r="K33" s="53">
        <f>IF(F33="榛",COUNT(K$2:K32)+1,"")</f>
        <v>1</v>
      </c>
      <c r="L33" s="53" t="str">
        <f>IF(F33="吉",COUNT(L$2:L32)+1,"")</f>
        <v/>
      </c>
      <c r="M33" s="53" t="str">
        <f>IF(F33="新",COUNT(M$2:M32)+1,"")</f>
        <v/>
      </c>
      <c r="N33" s="53">
        <v>32</v>
      </c>
      <c r="O33" s="53" t="s">
        <v>189</v>
      </c>
      <c r="P33" s="53" t="str">
        <f t="shared" si="6"/>
        <v>上滝町</v>
      </c>
      <c r="Q33" s="53" t="str">
        <f t="shared" si="3"/>
        <v/>
      </c>
      <c r="R33" s="53" t="str">
        <f t="shared" si="0"/>
        <v/>
      </c>
      <c r="S33" s="53" t="str">
        <f t="shared" si="1"/>
        <v/>
      </c>
      <c r="T33" s="53" t="str">
        <f t="shared" si="4"/>
        <v/>
      </c>
      <c r="U33" s="53" t="str">
        <f t="shared" si="5"/>
        <v>吉井町吉井川</v>
      </c>
      <c r="V33" s="53" t="str">
        <f t="shared" si="2"/>
        <v/>
      </c>
    </row>
    <row r="34" spans="1:22" x14ac:dyDescent="0.15">
      <c r="A34" s="854" t="s">
        <v>435</v>
      </c>
      <c r="B34" s="854"/>
      <c r="C34" s="854"/>
      <c r="F34" s="53" t="s">
        <v>116</v>
      </c>
      <c r="G34" s="53">
        <f>IF(F34="高",COUNT(G$2:G33)+1,"")</f>
        <v>28</v>
      </c>
      <c r="H34" s="53" t="str">
        <f>IF(F34="群",COUNT(H$2:H33)+1,"")</f>
        <v/>
      </c>
      <c r="I34" s="53" t="str">
        <f>IF(F34="箕",COUNT(I$2:I33)+1,"")</f>
        <v/>
      </c>
      <c r="J34" s="53" t="str">
        <f>IF(F34="倉",COUNT(J$2:J33)+1,"")</f>
        <v/>
      </c>
      <c r="K34" s="53" t="str">
        <f>IF(F34="榛",COUNT(K$2:K33)+1,"")</f>
        <v/>
      </c>
      <c r="L34" s="53" t="str">
        <f>IF(F34="吉",COUNT(L$2:L33)+1,"")</f>
        <v/>
      </c>
      <c r="M34" s="53" t="str">
        <f>IF(F34="新",COUNT(M$2:M33)+1,"")</f>
        <v/>
      </c>
      <c r="N34" s="53">
        <v>33</v>
      </c>
      <c r="O34" s="53" t="s">
        <v>190</v>
      </c>
      <c r="P34" s="53" t="str">
        <f t="shared" si="6"/>
        <v>上豊岡町</v>
      </c>
      <c r="Q34" s="53" t="str">
        <f t="shared" si="3"/>
        <v/>
      </c>
      <c r="R34" s="53" t="str">
        <f t="shared" si="0"/>
        <v/>
      </c>
      <c r="S34" s="53" t="str">
        <f t="shared" si="1"/>
        <v/>
      </c>
      <c r="T34" s="53" t="str">
        <f t="shared" si="4"/>
        <v/>
      </c>
      <c r="U34" s="53" t="str">
        <f t="shared" si="5"/>
        <v/>
      </c>
      <c r="V34" s="53" t="str">
        <f t="shared" si="2"/>
        <v/>
      </c>
    </row>
    <row r="35" spans="1:22" x14ac:dyDescent="0.15">
      <c r="A35" s="64" t="s">
        <v>436</v>
      </c>
      <c r="B35" s="59">
        <v>1</v>
      </c>
      <c r="C35" s="59">
        <v>1</v>
      </c>
      <c r="F35" s="53" t="s">
        <v>116</v>
      </c>
      <c r="G35" s="53">
        <f>IF(F35="高",COUNT(G$2:G34)+1,"")</f>
        <v>29</v>
      </c>
      <c r="H35" s="53" t="str">
        <f>IF(F35="群",COUNT(H$2:H34)+1,"")</f>
        <v/>
      </c>
      <c r="I35" s="53" t="str">
        <f>IF(F35="箕",COUNT(I$2:I34)+1,"")</f>
        <v/>
      </c>
      <c r="J35" s="53" t="str">
        <f>IF(F35="倉",COUNT(J$2:J34)+1,"")</f>
        <v/>
      </c>
      <c r="K35" s="53" t="str">
        <f>IF(F35="榛",COUNT(K$2:K34)+1,"")</f>
        <v/>
      </c>
      <c r="L35" s="53" t="str">
        <f>IF(F35="吉",COUNT(L$2:L34)+1,"")</f>
        <v/>
      </c>
      <c r="M35" s="53" t="str">
        <f>IF(F35="新",COUNT(M$2:M34)+1,"")</f>
        <v/>
      </c>
      <c r="N35" s="53">
        <v>34</v>
      </c>
      <c r="O35" s="53" t="s">
        <v>191</v>
      </c>
      <c r="P35" s="53" t="str">
        <f t="shared" si="6"/>
        <v>上中居町</v>
      </c>
      <c r="Q35" s="53" t="str">
        <f t="shared" si="3"/>
        <v/>
      </c>
      <c r="R35" s="53" t="str">
        <f t="shared" si="0"/>
        <v/>
      </c>
      <c r="S35" s="53" t="str">
        <f t="shared" si="1"/>
        <v/>
      </c>
      <c r="T35" s="53" t="str">
        <f t="shared" si="4"/>
        <v/>
      </c>
      <c r="U35" s="53" t="str">
        <f t="shared" si="5"/>
        <v/>
      </c>
      <c r="V35" s="53" t="str">
        <f t="shared" si="2"/>
        <v/>
      </c>
    </row>
    <row r="36" spans="1:22" x14ac:dyDescent="0.15">
      <c r="A36" s="64" t="s">
        <v>437</v>
      </c>
      <c r="B36" s="59">
        <v>2</v>
      </c>
      <c r="C36" s="59">
        <v>2</v>
      </c>
      <c r="F36" s="53" t="s">
        <v>116</v>
      </c>
      <c r="G36" s="53">
        <f>IF(F36="高",COUNT(G$2:G35)+1,"")</f>
        <v>30</v>
      </c>
      <c r="H36" s="53" t="str">
        <f>IF(F36="群",COUNT(H$2:H35)+1,"")</f>
        <v/>
      </c>
      <c r="I36" s="53" t="str">
        <f>IF(F36="箕",COUNT(I$2:I35)+1,"")</f>
        <v/>
      </c>
      <c r="J36" s="53" t="str">
        <f>IF(F36="倉",COUNT(J$2:J35)+1,"")</f>
        <v/>
      </c>
      <c r="K36" s="53" t="str">
        <f>IF(F36="榛",COUNT(K$2:K35)+1,"")</f>
        <v/>
      </c>
      <c r="L36" s="53" t="str">
        <f>IF(F36="吉",COUNT(L$2:L35)+1,"")</f>
        <v/>
      </c>
      <c r="M36" s="53" t="str">
        <f>IF(F36="新",COUNT(M$2:M35)+1,"")</f>
        <v/>
      </c>
      <c r="N36" s="53">
        <v>35</v>
      </c>
      <c r="O36" s="53" t="s">
        <v>192</v>
      </c>
      <c r="P36" s="53" t="str">
        <f t="shared" si="6"/>
        <v>上並榎町</v>
      </c>
      <c r="Q36" s="53" t="str">
        <f t="shared" si="3"/>
        <v/>
      </c>
      <c r="R36" s="53" t="str">
        <f t="shared" si="0"/>
        <v/>
      </c>
      <c r="S36" s="53" t="str">
        <f t="shared" si="1"/>
        <v/>
      </c>
      <c r="T36" s="53" t="str">
        <f t="shared" si="4"/>
        <v/>
      </c>
      <c r="U36" s="53" t="str">
        <f t="shared" si="5"/>
        <v/>
      </c>
      <c r="V36" s="53" t="str">
        <f t="shared" si="2"/>
        <v/>
      </c>
    </row>
    <row r="37" spans="1:22" x14ac:dyDescent="0.15">
      <c r="A37" s="64" t="s">
        <v>438</v>
      </c>
      <c r="B37" s="59">
        <v>3</v>
      </c>
      <c r="C37" s="59">
        <v>3</v>
      </c>
      <c r="F37" s="53" t="s">
        <v>120</v>
      </c>
      <c r="G37" s="53" t="str">
        <f>IF(F37="高",COUNT(G$2:G36)+1,"")</f>
        <v/>
      </c>
      <c r="H37" s="53" t="str">
        <f>IF(F37="群",COUNT(H$2:H36)+1,"")</f>
        <v/>
      </c>
      <c r="I37" s="53" t="str">
        <f>IF(F37="箕",COUNT(I$2:I36)+1,"")</f>
        <v/>
      </c>
      <c r="J37" s="53" t="str">
        <f>IF(F37="倉",COUNT(J$2:J36)+1,"")</f>
        <v/>
      </c>
      <c r="K37" s="53">
        <f>IF(F37="榛",COUNT(K$2:K36)+1,"")</f>
        <v>2</v>
      </c>
      <c r="L37" s="53" t="str">
        <f>IF(F37="吉",COUNT(L$2:L36)+1,"")</f>
        <v/>
      </c>
      <c r="M37" s="53" t="str">
        <f>IF(F37="新",COUNT(M$2:M36)+1,"")</f>
        <v/>
      </c>
      <c r="N37" s="53">
        <v>36</v>
      </c>
      <c r="O37" s="53" t="s">
        <v>193</v>
      </c>
      <c r="P37" s="53" t="str">
        <f t="shared" si="6"/>
        <v>上和田町</v>
      </c>
      <c r="Q37" s="53" t="str">
        <f t="shared" si="3"/>
        <v/>
      </c>
      <c r="R37" s="53" t="str">
        <f t="shared" si="0"/>
        <v/>
      </c>
      <c r="S37" s="53" t="str">
        <f t="shared" si="1"/>
        <v/>
      </c>
      <c r="T37" s="53" t="str">
        <f t="shared" si="4"/>
        <v/>
      </c>
      <c r="U37" s="53" t="str">
        <f t="shared" si="5"/>
        <v/>
      </c>
      <c r="V37" s="53" t="str">
        <f t="shared" si="2"/>
        <v/>
      </c>
    </row>
    <row r="38" spans="1:22" x14ac:dyDescent="0.15">
      <c r="A38" s="64" t="s">
        <v>439</v>
      </c>
      <c r="B38" s="59">
        <v>4</v>
      </c>
      <c r="C38" s="59">
        <v>4</v>
      </c>
      <c r="F38" s="53" t="s">
        <v>116</v>
      </c>
      <c r="G38" s="53">
        <f>IF(F38="高",COUNT(G$2:G37)+1,"")</f>
        <v>31</v>
      </c>
      <c r="H38" s="53" t="str">
        <f>IF(F38="群",COUNT(H$2:H37)+1,"")</f>
        <v/>
      </c>
      <c r="I38" s="53" t="str">
        <f>IF(F38="箕",COUNT(I$2:I37)+1,"")</f>
        <v/>
      </c>
      <c r="J38" s="53" t="str">
        <f>IF(F38="倉",COUNT(J$2:J37)+1,"")</f>
        <v/>
      </c>
      <c r="K38" s="53" t="str">
        <f>IF(F38="榛",COUNT(K$2:K37)+1,"")</f>
        <v/>
      </c>
      <c r="L38" s="53" t="str">
        <f>IF(F38="吉",COUNT(L$2:L37)+1,"")</f>
        <v/>
      </c>
      <c r="M38" s="53" t="str">
        <f>IF(F38="新",COUNT(M$2:M37)+1,"")</f>
        <v/>
      </c>
      <c r="N38" s="53">
        <v>37</v>
      </c>
      <c r="O38" s="53" t="s">
        <v>194</v>
      </c>
      <c r="P38" s="53" t="str">
        <f t="shared" si="6"/>
        <v>菊地町</v>
      </c>
      <c r="Q38" s="53" t="str">
        <f t="shared" si="3"/>
        <v/>
      </c>
      <c r="R38" s="53" t="str">
        <f t="shared" si="0"/>
        <v/>
      </c>
      <c r="S38" s="53" t="str">
        <f t="shared" si="1"/>
        <v/>
      </c>
      <c r="T38" s="53" t="str">
        <f t="shared" si="4"/>
        <v/>
      </c>
      <c r="U38" s="53" t="str">
        <f t="shared" si="5"/>
        <v/>
      </c>
      <c r="V38" s="53" t="str">
        <f t="shared" si="2"/>
        <v/>
      </c>
    </row>
    <row r="39" spans="1:22" x14ac:dyDescent="0.15">
      <c r="A39" s="64" t="s">
        <v>440</v>
      </c>
      <c r="B39" s="59">
        <v>5</v>
      </c>
      <c r="C39" s="59">
        <v>5</v>
      </c>
      <c r="F39" s="53" t="s">
        <v>116</v>
      </c>
      <c r="G39" s="53">
        <f>IF(F39="高",COUNT(G$2:G38)+1,"")</f>
        <v>32</v>
      </c>
      <c r="H39" s="53" t="str">
        <f>IF(F39="群",COUNT(H$2:H38)+1,"")</f>
        <v/>
      </c>
      <c r="I39" s="53" t="str">
        <f>IF(F39="箕",COUNT(I$2:I38)+1,"")</f>
        <v/>
      </c>
      <c r="J39" s="53" t="str">
        <f>IF(F39="倉",COUNT(J$2:J38)+1,"")</f>
        <v/>
      </c>
      <c r="K39" s="53" t="str">
        <f>IF(F39="榛",COUNT(K$2:K38)+1,"")</f>
        <v/>
      </c>
      <c r="L39" s="53" t="str">
        <f>IF(F39="吉",COUNT(L$2:L38)+1,"")</f>
        <v/>
      </c>
      <c r="M39" s="53" t="str">
        <f>IF(F39="新",COUNT(M$2:M38)+1,"")</f>
        <v/>
      </c>
      <c r="N39" s="53">
        <v>38</v>
      </c>
      <c r="O39" s="53" t="s">
        <v>195</v>
      </c>
      <c r="P39" s="53" t="str">
        <f t="shared" si="6"/>
        <v>北新波町</v>
      </c>
      <c r="Q39" s="53" t="str">
        <f t="shared" si="3"/>
        <v/>
      </c>
      <c r="R39" s="53" t="str">
        <f t="shared" si="0"/>
        <v/>
      </c>
      <c r="S39" s="53" t="str">
        <f t="shared" si="1"/>
        <v/>
      </c>
      <c r="T39" s="53" t="str">
        <f t="shared" si="4"/>
        <v/>
      </c>
      <c r="U39" s="53" t="str">
        <f t="shared" si="5"/>
        <v/>
      </c>
      <c r="V39" s="53" t="str">
        <f t="shared" si="2"/>
        <v/>
      </c>
    </row>
    <row r="40" spans="1:22" x14ac:dyDescent="0.15">
      <c r="A40" s="64" t="s">
        <v>441</v>
      </c>
      <c r="B40" s="59">
        <v>6</v>
      </c>
      <c r="C40" s="59">
        <v>6</v>
      </c>
      <c r="F40" s="53" t="s">
        <v>116</v>
      </c>
      <c r="G40" s="53">
        <f>IF(F40="高",COUNT(G$2:G39)+1,"")</f>
        <v>33</v>
      </c>
      <c r="H40" s="53" t="str">
        <f>IF(F40="群",COUNT(H$2:H39)+1,"")</f>
        <v/>
      </c>
      <c r="I40" s="53" t="str">
        <f>IF(F40="箕",COUNT(I$2:I39)+1,"")</f>
        <v/>
      </c>
      <c r="J40" s="53" t="str">
        <f>IF(F40="倉",COUNT(J$2:J39)+1,"")</f>
        <v/>
      </c>
      <c r="K40" s="53" t="str">
        <f>IF(F40="榛",COUNT(K$2:K39)+1,"")</f>
        <v/>
      </c>
      <c r="L40" s="53" t="str">
        <f>IF(F40="吉",COUNT(L$2:L39)+1,"")</f>
        <v/>
      </c>
      <c r="M40" s="53" t="str">
        <f>IF(F40="新",COUNT(M$2:M39)+1,"")</f>
        <v/>
      </c>
      <c r="N40" s="53">
        <v>39</v>
      </c>
      <c r="O40" s="53" t="s">
        <v>196</v>
      </c>
      <c r="P40" s="53" t="str">
        <f t="shared" si="6"/>
        <v>北久保町</v>
      </c>
      <c r="Q40" s="53" t="str">
        <f t="shared" si="3"/>
        <v/>
      </c>
      <c r="R40" s="53" t="str">
        <f t="shared" si="0"/>
        <v/>
      </c>
      <c r="S40" s="53" t="str">
        <f t="shared" si="1"/>
        <v/>
      </c>
      <c r="T40" s="53" t="str">
        <f t="shared" si="4"/>
        <v/>
      </c>
      <c r="U40" s="53" t="str">
        <f t="shared" si="5"/>
        <v/>
      </c>
      <c r="V40" s="53" t="str">
        <f t="shared" si="2"/>
        <v/>
      </c>
    </row>
    <row r="41" spans="1:22" x14ac:dyDescent="0.15">
      <c r="A41" s="64" t="s">
        <v>442</v>
      </c>
      <c r="B41" s="59">
        <v>7</v>
      </c>
      <c r="C41" s="59">
        <v>7</v>
      </c>
      <c r="F41" s="53" t="s">
        <v>116</v>
      </c>
      <c r="G41" s="53">
        <f>IF(F41="高",COUNT(G$2:G40)+1,"")</f>
        <v>34</v>
      </c>
      <c r="H41" s="53" t="str">
        <f>IF(F41="群",COUNT(H$2:H40)+1,"")</f>
        <v/>
      </c>
      <c r="I41" s="53" t="str">
        <f>IF(F41="箕",COUNT(I$2:I40)+1,"")</f>
        <v/>
      </c>
      <c r="J41" s="53" t="str">
        <f>IF(F41="倉",COUNT(J$2:J40)+1,"")</f>
        <v/>
      </c>
      <c r="K41" s="53" t="str">
        <f>IF(F41="榛",COUNT(K$2:K40)+1,"")</f>
        <v/>
      </c>
      <c r="L41" s="53" t="str">
        <f>IF(F41="吉",COUNT(L$2:L40)+1,"")</f>
        <v/>
      </c>
      <c r="M41" s="53" t="str">
        <f>IF(F41="新",COUNT(M$2:M40)+1,"")</f>
        <v/>
      </c>
      <c r="N41" s="53">
        <v>40</v>
      </c>
      <c r="O41" s="53" t="s">
        <v>197</v>
      </c>
      <c r="P41" s="53" t="str">
        <f t="shared" si="6"/>
        <v>北通町</v>
      </c>
      <c r="Q41" s="53" t="str">
        <f t="shared" si="3"/>
        <v/>
      </c>
      <c r="R41" s="53" t="str">
        <f t="shared" si="0"/>
        <v/>
      </c>
      <c r="S41" s="53" t="str">
        <f t="shared" si="1"/>
        <v/>
      </c>
      <c r="T41" s="53" t="str">
        <f t="shared" si="4"/>
        <v/>
      </c>
      <c r="U41" s="53" t="str">
        <f t="shared" si="5"/>
        <v/>
      </c>
      <c r="V41" s="53" t="str">
        <f t="shared" si="2"/>
        <v/>
      </c>
    </row>
    <row r="42" spans="1:22" x14ac:dyDescent="0.15">
      <c r="A42" s="64" t="s">
        <v>443</v>
      </c>
      <c r="B42" s="59">
        <v>8</v>
      </c>
      <c r="C42" s="59">
        <v>8</v>
      </c>
      <c r="F42" s="53" t="s">
        <v>116</v>
      </c>
      <c r="G42" s="53">
        <f>IF(F42="高",COUNT(G$2:G41)+1,"")</f>
        <v>35</v>
      </c>
      <c r="H42" s="53" t="str">
        <f>IF(F42="群",COUNT(H$2:H41)+1,"")</f>
        <v/>
      </c>
      <c r="I42" s="53" t="str">
        <f>IF(F42="箕",COUNT(I$2:I41)+1,"")</f>
        <v/>
      </c>
      <c r="J42" s="53" t="str">
        <f>IF(F42="倉",COUNT(J$2:J41)+1,"")</f>
        <v/>
      </c>
      <c r="K42" s="53" t="str">
        <f>IF(F42="榛",COUNT(K$2:K41)+1,"")</f>
        <v/>
      </c>
      <c r="L42" s="53" t="str">
        <f>IF(F42="吉",COUNT(L$2:L41)+1,"")</f>
        <v/>
      </c>
      <c r="M42" s="53" t="str">
        <f>IF(F42="新",COUNT(M$2:M41)+1,"")</f>
        <v/>
      </c>
      <c r="N42" s="53">
        <v>41</v>
      </c>
      <c r="O42" s="53" t="s">
        <v>198</v>
      </c>
      <c r="P42" s="53" t="str">
        <f t="shared" si="6"/>
        <v>北双葉町</v>
      </c>
      <c r="Q42" s="53" t="str">
        <f t="shared" si="3"/>
        <v/>
      </c>
      <c r="R42" s="53" t="str">
        <f t="shared" si="0"/>
        <v/>
      </c>
      <c r="S42" s="53" t="str">
        <f t="shared" si="1"/>
        <v/>
      </c>
      <c r="T42" s="53" t="str">
        <f t="shared" si="4"/>
        <v/>
      </c>
      <c r="U42" s="53" t="str">
        <f t="shared" si="5"/>
        <v/>
      </c>
      <c r="V42" s="53" t="str">
        <f t="shared" si="2"/>
        <v/>
      </c>
    </row>
    <row r="43" spans="1:22" x14ac:dyDescent="0.15">
      <c r="A43" s="64" t="s">
        <v>444</v>
      </c>
      <c r="B43" s="59">
        <v>9</v>
      </c>
      <c r="C43" s="59">
        <v>9</v>
      </c>
      <c r="F43" s="53" t="s">
        <v>120</v>
      </c>
      <c r="G43" s="53" t="str">
        <f>IF(F43="高",COUNT(G$2:G42)+1,"")</f>
        <v/>
      </c>
      <c r="H43" s="53" t="str">
        <f>IF(F43="群",COUNT(H$2:H42)+1,"")</f>
        <v/>
      </c>
      <c r="I43" s="53" t="str">
        <f>IF(F43="箕",COUNT(I$2:I42)+1,"")</f>
        <v/>
      </c>
      <c r="J43" s="53" t="str">
        <f>IF(F43="倉",COUNT(J$2:J42)+1,"")</f>
        <v/>
      </c>
      <c r="K43" s="53">
        <f>IF(F43="榛",COUNT(K$2:K42)+1,"")</f>
        <v>3</v>
      </c>
      <c r="L43" s="53" t="str">
        <f>IF(F43="吉",COUNT(L$2:L42)+1,"")</f>
        <v/>
      </c>
      <c r="M43" s="53" t="str">
        <f>IF(F43="新",COUNT(M$2:M42)+1,"")</f>
        <v/>
      </c>
      <c r="N43" s="53">
        <v>42</v>
      </c>
      <c r="O43" s="53" t="s">
        <v>199</v>
      </c>
      <c r="P43" s="53" t="str">
        <f t="shared" si="6"/>
        <v>木部町</v>
      </c>
      <c r="Q43" s="53" t="str">
        <f t="shared" si="3"/>
        <v/>
      </c>
      <c r="R43" s="53" t="str">
        <f t="shared" si="0"/>
        <v/>
      </c>
      <c r="S43" s="53" t="str">
        <f t="shared" si="1"/>
        <v/>
      </c>
      <c r="T43" s="53" t="str">
        <f t="shared" si="4"/>
        <v/>
      </c>
      <c r="U43" s="53" t="str">
        <f t="shared" si="5"/>
        <v/>
      </c>
      <c r="V43" s="53" t="str">
        <f t="shared" si="2"/>
        <v/>
      </c>
    </row>
    <row r="44" spans="1:22" x14ac:dyDescent="0.15">
      <c r="A44" s="64" t="s">
        <v>445</v>
      </c>
      <c r="B44" s="59">
        <v>10</v>
      </c>
      <c r="C44" s="59">
        <v>10</v>
      </c>
      <c r="F44" s="53" t="s">
        <v>116</v>
      </c>
      <c r="G44" s="53">
        <f>IF(F44="高",COUNT(G$2:G43)+1,"")</f>
        <v>36</v>
      </c>
      <c r="H44" s="53" t="str">
        <f>IF(F44="群",COUNT(H$2:H43)+1,"")</f>
        <v/>
      </c>
      <c r="I44" s="53" t="str">
        <f>IF(F44="箕",COUNT(I$2:I43)+1,"")</f>
        <v/>
      </c>
      <c r="J44" s="53" t="str">
        <f>IF(F44="倉",COUNT(J$2:J43)+1,"")</f>
        <v/>
      </c>
      <c r="K44" s="53" t="str">
        <f>IF(F44="榛",COUNT(K$2:K43)+1,"")</f>
        <v/>
      </c>
      <c r="L44" s="53" t="str">
        <f>IF(F44="吉",COUNT(L$2:L43)+1,"")</f>
        <v/>
      </c>
      <c r="M44" s="53" t="str">
        <f>IF(F44="新",COUNT(M$2:M43)+1,"")</f>
        <v/>
      </c>
      <c r="N44" s="53">
        <v>43</v>
      </c>
      <c r="O44" s="53" t="s">
        <v>200</v>
      </c>
      <c r="P44" s="53" t="str">
        <f t="shared" si="6"/>
        <v>京目町</v>
      </c>
      <c r="Q44" s="53" t="str">
        <f t="shared" si="3"/>
        <v/>
      </c>
      <c r="R44" s="53" t="str">
        <f t="shared" si="0"/>
        <v/>
      </c>
      <c r="S44" s="53" t="str">
        <f t="shared" si="1"/>
        <v/>
      </c>
      <c r="T44" s="53" t="str">
        <f t="shared" si="4"/>
        <v/>
      </c>
      <c r="U44" s="53" t="str">
        <f t="shared" si="5"/>
        <v/>
      </c>
      <c r="V44" s="53" t="str">
        <f t="shared" si="2"/>
        <v/>
      </c>
    </row>
    <row r="45" spans="1:22" x14ac:dyDescent="0.15">
      <c r="A45" s="64" t="s">
        <v>446</v>
      </c>
      <c r="B45" s="59">
        <v>11</v>
      </c>
      <c r="C45" s="59">
        <v>11</v>
      </c>
      <c r="F45" s="53" t="s">
        <v>116</v>
      </c>
      <c r="G45" s="53">
        <f>IF(F45="高",COUNT(G$2:G44)+1,"")</f>
        <v>37</v>
      </c>
      <c r="H45" s="53" t="str">
        <f>IF(F45="群",COUNT(H$2:H44)+1,"")</f>
        <v/>
      </c>
      <c r="I45" s="53" t="str">
        <f>IF(F45="箕",COUNT(I$2:I44)+1,"")</f>
        <v/>
      </c>
      <c r="J45" s="53" t="str">
        <f>IF(F45="倉",COUNT(J$2:J44)+1,"")</f>
        <v/>
      </c>
      <c r="K45" s="53" t="str">
        <f>IF(F45="榛",COUNT(K$2:K44)+1,"")</f>
        <v/>
      </c>
      <c r="L45" s="53" t="str">
        <f>IF(F45="吉",COUNT(L$2:L44)+1,"")</f>
        <v/>
      </c>
      <c r="M45" s="53" t="str">
        <f>IF(F45="新",COUNT(M$2:M44)+1,"")</f>
        <v/>
      </c>
      <c r="N45" s="53">
        <v>44</v>
      </c>
      <c r="O45" s="53" t="s">
        <v>201</v>
      </c>
      <c r="P45" s="53" t="str">
        <f t="shared" si="6"/>
        <v>行力町</v>
      </c>
      <c r="Q45" s="53" t="str">
        <f t="shared" si="3"/>
        <v/>
      </c>
      <c r="R45" s="53" t="str">
        <f t="shared" si="0"/>
        <v/>
      </c>
      <c r="S45" s="53" t="str">
        <f t="shared" si="1"/>
        <v/>
      </c>
      <c r="T45" s="53" t="str">
        <f t="shared" si="4"/>
        <v/>
      </c>
      <c r="U45" s="53" t="str">
        <f t="shared" si="5"/>
        <v/>
      </c>
      <c r="V45" s="53" t="str">
        <f t="shared" si="2"/>
        <v/>
      </c>
    </row>
    <row r="46" spans="1:22" x14ac:dyDescent="0.15">
      <c r="A46" s="64" t="s">
        <v>447</v>
      </c>
      <c r="B46" s="59">
        <v>12</v>
      </c>
      <c r="C46" s="59">
        <v>12</v>
      </c>
      <c r="F46" s="53" t="s">
        <v>116</v>
      </c>
      <c r="G46" s="53">
        <f>IF(F46="高",COUNT(G$2:G45)+1,"")</f>
        <v>38</v>
      </c>
      <c r="H46" s="53" t="str">
        <f>IF(F46="群",COUNT(H$2:H45)+1,"")</f>
        <v/>
      </c>
      <c r="I46" s="53" t="str">
        <f>IF(F46="箕",COUNT(I$2:I45)+1,"")</f>
        <v/>
      </c>
      <c r="J46" s="53" t="str">
        <f>IF(F46="倉",COUNT(J$2:J45)+1,"")</f>
        <v/>
      </c>
      <c r="K46" s="53" t="str">
        <f>IF(F46="榛",COUNT(K$2:K45)+1,"")</f>
        <v/>
      </c>
      <c r="L46" s="53" t="str">
        <f>IF(F46="吉",COUNT(L$2:L45)+1,"")</f>
        <v/>
      </c>
      <c r="M46" s="53" t="str">
        <f>IF(F46="新",COUNT(M$2:M45)+1,"")</f>
        <v/>
      </c>
      <c r="N46" s="53">
        <v>45</v>
      </c>
      <c r="O46" s="53" t="s">
        <v>202</v>
      </c>
      <c r="P46" s="53" t="str">
        <f t="shared" si="6"/>
        <v>九蔵町</v>
      </c>
      <c r="Q46" s="53" t="str">
        <f t="shared" si="3"/>
        <v/>
      </c>
      <c r="R46" s="53" t="str">
        <f t="shared" si="0"/>
        <v/>
      </c>
      <c r="S46" s="53" t="str">
        <f t="shared" si="1"/>
        <v/>
      </c>
      <c r="T46" s="53" t="str">
        <f t="shared" si="4"/>
        <v/>
      </c>
      <c r="U46" s="53" t="str">
        <f t="shared" si="5"/>
        <v/>
      </c>
      <c r="V46" s="53" t="str">
        <f t="shared" si="2"/>
        <v/>
      </c>
    </row>
    <row r="47" spans="1:22" x14ac:dyDescent="0.15">
      <c r="A47" s="64" t="s">
        <v>448</v>
      </c>
      <c r="C47" s="59">
        <v>13</v>
      </c>
      <c r="F47" s="53" t="s">
        <v>116</v>
      </c>
      <c r="G47" s="53">
        <f>IF(F47="高",COUNT(G$2:G46)+1,"")</f>
        <v>39</v>
      </c>
      <c r="H47" s="53" t="str">
        <f>IF(F47="群",COUNT(H$2:H46)+1,"")</f>
        <v/>
      </c>
      <c r="I47" s="53" t="str">
        <f>IF(F47="箕",COUNT(I$2:I46)+1,"")</f>
        <v/>
      </c>
      <c r="J47" s="53" t="str">
        <f>IF(F47="倉",COUNT(J$2:J46)+1,"")</f>
        <v/>
      </c>
      <c r="K47" s="53" t="str">
        <f>IF(F47="榛",COUNT(K$2:K46)+1,"")</f>
        <v/>
      </c>
      <c r="L47" s="53" t="str">
        <f>IF(F47="吉",COUNT(L$2:L46)+1,"")</f>
        <v/>
      </c>
      <c r="M47" s="53" t="str">
        <f>IF(F47="新",COUNT(M$2:M46)+1,"")</f>
        <v/>
      </c>
      <c r="N47" s="53">
        <v>46</v>
      </c>
      <c r="O47" s="53" t="s">
        <v>203</v>
      </c>
      <c r="P47" s="53" t="str">
        <f t="shared" si="6"/>
        <v>倉賀野町</v>
      </c>
      <c r="Q47" s="53" t="str">
        <f t="shared" si="3"/>
        <v/>
      </c>
      <c r="R47" s="53" t="str">
        <f t="shared" si="0"/>
        <v/>
      </c>
      <c r="S47" s="53" t="str">
        <f t="shared" si="1"/>
        <v/>
      </c>
      <c r="T47" s="53" t="str">
        <f t="shared" si="4"/>
        <v/>
      </c>
      <c r="U47" s="53" t="str">
        <f t="shared" si="5"/>
        <v/>
      </c>
      <c r="V47" s="53" t="str">
        <f t="shared" si="2"/>
        <v/>
      </c>
    </row>
    <row r="48" spans="1:22" x14ac:dyDescent="0.15">
      <c r="A48" s="64" t="s">
        <v>449</v>
      </c>
      <c r="C48" s="59">
        <v>14</v>
      </c>
      <c r="F48" s="53" t="s">
        <v>116</v>
      </c>
      <c r="G48" s="53">
        <f>IF(F48="高",COUNT(G$2:G47)+1,"")</f>
        <v>40</v>
      </c>
      <c r="H48" s="53" t="str">
        <f>IF(F48="群",COUNT(H$2:H47)+1,"")</f>
        <v/>
      </c>
      <c r="I48" s="53" t="str">
        <f>IF(F48="箕",COUNT(I$2:I47)+1,"")</f>
        <v/>
      </c>
      <c r="J48" s="53" t="str">
        <f>IF(F48="倉",COUNT(J$2:J47)+1,"")</f>
        <v/>
      </c>
      <c r="K48" s="53" t="str">
        <f>IF(F48="榛",COUNT(K$2:K47)+1,"")</f>
        <v/>
      </c>
      <c r="L48" s="53" t="str">
        <f>IF(F48="吉",COUNT(L$2:L47)+1,"")</f>
        <v/>
      </c>
      <c r="M48" s="53" t="str">
        <f>IF(F48="新",COUNT(M$2:M47)+1,"")</f>
        <v/>
      </c>
      <c r="N48" s="53">
        <v>47</v>
      </c>
      <c r="O48" s="53" t="s">
        <v>204</v>
      </c>
      <c r="P48" s="53" t="str">
        <f t="shared" si="6"/>
        <v>栗崎町</v>
      </c>
      <c r="Q48" s="53" t="str">
        <f t="shared" si="3"/>
        <v/>
      </c>
      <c r="R48" s="53" t="str">
        <f t="shared" si="0"/>
        <v/>
      </c>
      <c r="S48" s="53" t="str">
        <f t="shared" si="1"/>
        <v/>
      </c>
      <c r="T48" s="53" t="str">
        <f t="shared" si="4"/>
        <v/>
      </c>
      <c r="U48" s="53" t="str">
        <f t="shared" si="5"/>
        <v/>
      </c>
      <c r="V48" s="53" t="str">
        <f t="shared" si="2"/>
        <v/>
      </c>
    </row>
    <row r="49" spans="1:22" x14ac:dyDescent="0.15">
      <c r="A49" s="64" t="s">
        <v>450</v>
      </c>
      <c r="C49" s="59">
        <v>15</v>
      </c>
      <c r="F49" s="53" t="s">
        <v>117</v>
      </c>
      <c r="G49" s="53" t="str">
        <f>IF(F49="高",COUNT(G$2:G48)+1,"")</f>
        <v/>
      </c>
      <c r="H49" s="53">
        <f>IF(F49="群",COUNT(H$2:H48)+1,"")</f>
        <v>5</v>
      </c>
      <c r="I49" s="53" t="str">
        <f>IF(F49="箕",COUNT(I$2:I48)+1,"")</f>
        <v/>
      </c>
      <c r="J49" s="53" t="str">
        <f>IF(F49="倉",COUNT(J$2:J48)+1,"")</f>
        <v/>
      </c>
      <c r="K49" s="53" t="str">
        <f>IF(F49="榛",COUNT(K$2:K48)+1,"")</f>
        <v/>
      </c>
      <c r="L49" s="53" t="str">
        <f>IF(F49="吉",COUNT(L$2:L48)+1,"")</f>
        <v/>
      </c>
      <c r="M49" s="53" t="str">
        <f>IF(F49="新",COUNT(M$2:M48)+1,"")</f>
        <v/>
      </c>
      <c r="N49" s="53">
        <v>48</v>
      </c>
      <c r="O49" s="53" t="s">
        <v>205</v>
      </c>
      <c r="P49" s="53" t="str">
        <f t="shared" si="6"/>
        <v>剣崎町</v>
      </c>
      <c r="Q49" s="53" t="str">
        <f t="shared" si="3"/>
        <v/>
      </c>
      <c r="R49" s="53" t="str">
        <f t="shared" si="0"/>
        <v/>
      </c>
      <c r="S49" s="53" t="str">
        <f t="shared" si="1"/>
        <v/>
      </c>
      <c r="T49" s="53" t="str">
        <f t="shared" si="4"/>
        <v/>
      </c>
      <c r="U49" s="53" t="str">
        <f t="shared" si="5"/>
        <v/>
      </c>
      <c r="V49" s="53" t="str">
        <f t="shared" si="2"/>
        <v/>
      </c>
    </row>
    <row r="50" spans="1:22" x14ac:dyDescent="0.15">
      <c r="A50" s="64" t="s">
        <v>451</v>
      </c>
      <c r="C50" s="59">
        <v>16</v>
      </c>
      <c r="F50" s="53" t="s">
        <v>116</v>
      </c>
      <c r="G50" s="53">
        <f>IF(F50="高",COUNT(G$2:G49)+1,"")</f>
        <v>41</v>
      </c>
      <c r="H50" s="53" t="str">
        <f>IF(F50="群",COUNT(H$2:H49)+1,"")</f>
        <v/>
      </c>
      <c r="I50" s="53" t="str">
        <f>IF(F50="箕",COUNT(I$2:I49)+1,"")</f>
        <v/>
      </c>
      <c r="J50" s="53" t="str">
        <f>IF(F50="倉",COUNT(J$2:J49)+1,"")</f>
        <v/>
      </c>
      <c r="K50" s="53" t="str">
        <f>IF(F50="榛",COUNT(K$2:K49)+1,"")</f>
        <v/>
      </c>
      <c r="L50" s="53" t="str">
        <f>IF(F50="吉",COUNT(L$2:L49)+1,"")</f>
        <v/>
      </c>
      <c r="M50" s="53" t="str">
        <f>IF(F50="新",COUNT(M$2:M49)+1,"")</f>
        <v/>
      </c>
      <c r="N50" s="53">
        <v>49</v>
      </c>
      <c r="O50" s="53" t="s">
        <v>206</v>
      </c>
      <c r="P50" s="53" t="str">
        <f t="shared" si="6"/>
        <v>小八木町</v>
      </c>
      <c r="Q50" s="53" t="str">
        <f t="shared" si="3"/>
        <v/>
      </c>
      <c r="R50" s="53" t="str">
        <f t="shared" si="0"/>
        <v/>
      </c>
      <c r="S50" s="53" t="str">
        <f t="shared" si="1"/>
        <v/>
      </c>
      <c r="T50" s="53" t="str">
        <f t="shared" si="4"/>
        <v/>
      </c>
      <c r="U50" s="53" t="str">
        <f t="shared" si="5"/>
        <v/>
      </c>
      <c r="V50" s="53" t="str">
        <f t="shared" si="2"/>
        <v/>
      </c>
    </row>
    <row r="51" spans="1:22" x14ac:dyDescent="0.15">
      <c r="A51" s="64" t="s">
        <v>452</v>
      </c>
      <c r="C51" s="59">
        <v>17</v>
      </c>
      <c r="F51" s="53" t="s">
        <v>116</v>
      </c>
      <c r="G51" s="53">
        <f>IF(F51="高",COUNT(G$2:G50)+1,"")</f>
        <v>42</v>
      </c>
      <c r="H51" s="53" t="str">
        <f>IF(F51="群",COUNT(H$2:H50)+1,"")</f>
        <v/>
      </c>
      <c r="I51" s="53" t="str">
        <f>IF(F51="箕",COUNT(I$2:I50)+1,"")</f>
        <v/>
      </c>
      <c r="J51" s="53" t="str">
        <f>IF(F51="倉",COUNT(J$2:J50)+1,"")</f>
        <v/>
      </c>
      <c r="K51" s="53" t="str">
        <f>IF(F51="榛",COUNT(K$2:K50)+1,"")</f>
        <v/>
      </c>
      <c r="L51" s="53" t="str">
        <f>IF(F51="吉",COUNT(L$2:L50)+1,"")</f>
        <v/>
      </c>
      <c r="M51" s="53" t="str">
        <f>IF(F51="新",COUNT(M$2:M50)+1,"")</f>
        <v/>
      </c>
      <c r="N51" s="53">
        <v>50</v>
      </c>
      <c r="O51" s="53" t="s">
        <v>207</v>
      </c>
      <c r="P51" s="53" t="str">
        <f t="shared" si="6"/>
        <v>栄町</v>
      </c>
      <c r="Q51" s="53" t="str">
        <f t="shared" si="3"/>
        <v/>
      </c>
      <c r="R51" s="53" t="str">
        <f t="shared" si="0"/>
        <v/>
      </c>
      <c r="S51" s="53" t="str">
        <f t="shared" si="1"/>
        <v/>
      </c>
      <c r="T51" s="53" t="str">
        <f t="shared" si="4"/>
        <v/>
      </c>
      <c r="U51" s="53" t="str">
        <f t="shared" si="5"/>
        <v/>
      </c>
      <c r="V51" s="53" t="str">
        <f t="shared" si="2"/>
        <v/>
      </c>
    </row>
    <row r="52" spans="1:22" x14ac:dyDescent="0.15">
      <c r="A52" s="64" t="s">
        <v>453</v>
      </c>
      <c r="C52" s="59">
        <v>18</v>
      </c>
      <c r="F52" s="53" t="s">
        <v>116</v>
      </c>
      <c r="G52" s="53">
        <f>IF(F52="高",COUNT(G$2:G51)+1,"")</f>
        <v>43</v>
      </c>
      <c r="H52" s="53" t="str">
        <f>IF(F52="群",COUNT(H$2:H51)+1,"")</f>
        <v/>
      </c>
      <c r="I52" s="53" t="str">
        <f>IF(F52="箕",COUNT(I$2:I51)+1,"")</f>
        <v/>
      </c>
      <c r="J52" s="53" t="str">
        <f>IF(F52="倉",COUNT(J$2:J51)+1,"")</f>
        <v/>
      </c>
      <c r="K52" s="53" t="str">
        <f>IF(F52="榛",COUNT(K$2:K51)+1,"")</f>
        <v/>
      </c>
      <c r="L52" s="53" t="str">
        <f>IF(F52="吉",COUNT(L$2:L51)+1,"")</f>
        <v/>
      </c>
      <c r="M52" s="53" t="str">
        <f>IF(F52="新",COUNT(M$2:M51)+1,"")</f>
        <v/>
      </c>
      <c r="N52" s="53">
        <v>51</v>
      </c>
      <c r="O52" s="53" t="s">
        <v>208</v>
      </c>
      <c r="P52" s="53" t="str">
        <f t="shared" si="6"/>
        <v>佐野窪町</v>
      </c>
      <c r="Q52" s="53" t="str">
        <f t="shared" si="3"/>
        <v/>
      </c>
      <c r="R52" s="53" t="str">
        <f t="shared" si="0"/>
        <v/>
      </c>
      <c r="S52" s="53" t="str">
        <f t="shared" si="1"/>
        <v/>
      </c>
      <c r="T52" s="53" t="str">
        <f t="shared" si="4"/>
        <v/>
      </c>
      <c r="U52" s="53" t="str">
        <f t="shared" si="5"/>
        <v/>
      </c>
      <c r="V52" s="53" t="str">
        <f t="shared" si="2"/>
        <v/>
      </c>
    </row>
    <row r="53" spans="1:22" x14ac:dyDescent="0.15">
      <c r="A53" s="64" t="s">
        <v>454</v>
      </c>
      <c r="C53" s="59">
        <v>19</v>
      </c>
      <c r="F53" s="53" t="s">
        <v>116</v>
      </c>
      <c r="G53" s="53">
        <f>IF(F53="高",COUNT(G$2:G52)+1,"")</f>
        <v>44</v>
      </c>
      <c r="H53" s="53" t="str">
        <f>IF(F53="群",COUNT(H$2:H52)+1,"")</f>
        <v/>
      </c>
      <c r="I53" s="53" t="str">
        <f>IF(F53="箕",COUNT(I$2:I52)+1,"")</f>
        <v/>
      </c>
      <c r="J53" s="53" t="str">
        <f>IF(F53="倉",COUNT(J$2:J52)+1,"")</f>
        <v/>
      </c>
      <c r="K53" s="53" t="str">
        <f>IF(F53="榛",COUNT(K$2:K52)+1,"")</f>
        <v/>
      </c>
      <c r="L53" s="53" t="str">
        <f>IF(F53="吉",COUNT(L$2:L52)+1,"")</f>
        <v/>
      </c>
      <c r="M53" s="53" t="str">
        <f>IF(F53="新",COUNT(M$2:M52)+1,"")</f>
        <v/>
      </c>
      <c r="N53" s="53">
        <v>52</v>
      </c>
      <c r="O53" s="53" t="s">
        <v>209</v>
      </c>
      <c r="P53" s="53" t="str">
        <f t="shared" si="6"/>
        <v>鞘町</v>
      </c>
      <c r="Q53" s="53" t="str">
        <f t="shared" si="3"/>
        <v/>
      </c>
      <c r="R53" s="53" t="str">
        <f t="shared" si="0"/>
        <v/>
      </c>
      <c r="S53" s="53" t="str">
        <f t="shared" si="1"/>
        <v/>
      </c>
      <c r="T53" s="53" t="str">
        <f t="shared" si="4"/>
        <v/>
      </c>
      <c r="U53" s="53" t="str">
        <f t="shared" si="5"/>
        <v/>
      </c>
      <c r="V53" s="53" t="str">
        <f t="shared" si="2"/>
        <v/>
      </c>
    </row>
    <row r="54" spans="1:22" x14ac:dyDescent="0.15">
      <c r="A54" s="64" t="s">
        <v>455</v>
      </c>
      <c r="C54" s="59">
        <v>20</v>
      </c>
      <c r="F54" s="53" t="s">
        <v>116</v>
      </c>
      <c r="G54" s="53">
        <f>IF(F54="高",COUNT(G$2:G53)+1,"")</f>
        <v>45</v>
      </c>
      <c r="H54" s="53" t="str">
        <f>IF(F54="群",COUNT(H$2:H53)+1,"")</f>
        <v/>
      </c>
      <c r="I54" s="53" t="str">
        <f>IF(F54="箕",COUNT(I$2:I53)+1,"")</f>
        <v/>
      </c>
      <c r="J54" s="53" t="str">
        <f>IF(F54="倉",COUNT(J$2:J53)+1,"")</f>
        <v/>
      </c>
      <c r="K54" s="53" t="str">
        <f>IF(F54="榛",COUNT(K$2:K53)+1,"")</f>
        <v/>
      </c>
      <c r="L54" s="53" t="str">
        <f>IF(F54="吉",COUNT(L$2:L53)+1,"")</f>
        <v/>
      </c>
      <c r="M54" s="53" t="str">
        <f>IF(F54="新",COUNT(M$2:M53)+1,"")</f>
        <v/>
      </c>
      <c r="N54" s="53">
        <v>53</v>
      </c>
      <c r="O54" s="53" t="s">
        <v>210</v>
      </c>
      <c r="P54" s="53" t="str">
        <f t="shared" si="6"/>
        <v>新後閑町</v>
      </c>
      <c r="Q54" s="53" t="str">
        <f t="shared" si="3"/>
        <v/>
      </c>
      <c r="R54" s="53" t="str">
        <f t="shared" si="0"/>
        <v/>
      </c>
      <c r="S54" s="53" t="str">
        <f t="shared" si="1"/>
        <v/>
      </c>
      <c r="T54" s="53" t="str">
        <f t="shared" si="4"/>
        <v/>
      </c>
      <c r="U54" s="53" t="str">
        <f t="shared" si="5"/>
        <v/>
      </c>
      <c r="V54" s="53" t="str">
        <f t="shared" si="2"/>
        <v/>
      </c>
    </row>
    <row r="55" spans="1:22" x14ac:dyDescent="0.15">
      <c r="A55" s="64" t="s">
        <v>456</v>
      </c>
      <c r="C55" s="59">
        <v>21</v>
      </c>
      <c r="F55" s="53" t="s">
        <v>116</v>
      </c>
      <c r="G55" s="53">
        <f>IF(F55="高",COUNT(G$2:G54)+1,"")</f>
        <v>46</v>
      </c>
      <c r="H55" s="53" t="str">
        <f>IF(F55="群",COUNT(H$2:H54)+1,"")</f>
        <v/>
      </c>
      <c r="I55" s="53" t="str">
        <f>IF(F55="箕",COUNT(I$2:I54)+1,"")</f>
        <v/>
      </c>
      <c r="J55" s="53" t="str">
        <f>IF(F55="倉",COUNT(J$2:J54)+1,"")</f>
        <v/>
      </c>
      <c r="K55" s="53" t="str">
        <f>IF(F55="榛",COUNT(K$2:K54)+1,"")</f>
        <v/>
      </c>
      <c r="L55" s="53" t="str">
        <f>IF(F55="吉",COUNT(L$2:L54)+1,"")</f>
        <v/>
      </c>
      <c r="M55" s="53" t="str">
        <f>IF(F55="新",COUNT(M$2:M54)+1,"")</f>
        <v/>
      </c>
      <c r="N55" s="53">
        <v>54</v>
      </c>
      <c r="O55" s="53" t="s">
        <v>211</v>
      </c>
      <c r="P55" s="53" t="str">
        <f t="shared" si="6"/>
        <v>柴崎町</v>
      </c>
      <c r="Q55" s="53" t="str">
        <f t="shared" si="3"/>
        <v/>
      </c>
      <c r="R55" s="53" t="str">
        <f t="shared" si="0"/>
        <v/>
      </c>
      <c r="S55" s="53" t="str">
        <f t="shared" si="1"/>
        <v/>
      </c>
      <c r="T55" s="53" t="str">
        <f t="shared" si="4"/>
        <v/>
      </c>
      <c r="U55" s="53" t="str">
        <f t="shared" si="5"/>
        <v/>
      </c>
      <c r="V55" s="53" t="str">
        <f t="shared" si="2"/>
        <v/>
      </c>
    </row>
    <row r="56" spans="1:22" x14ac:dyDescent="0.15">
      <c r="A56" s="64" t="s">
        <v>457</v>
      </c>
      <c r="C56" s="59">
        <v>22</v>
      </c>
      <c r="F56" s="53" t="s">
        <v>119</v>
      </c>
      <c r="G56" s="53" t="str">
        <f>IF(F56="高",COUNT(G$2:G55)+1,"")</f>
        <v/>
      </c>
      <c r="H56" s="53" t="str">
        <f>IF(F56="群",COUNT(H$2:H55)+1,"")</f>
        <v/>
      </c>
      <c r="I56" s="53" t="str">
        <f>IF(F56="箕",COUNT(I$2:I55)+1,"")</f>
        <v/>
      </c>
      <c r="J56" s="53">
        <f>IF(F56="倉",COUNT(J$2:J55)+1,"")</f>
        <v>1</v>
      </c>
      <c r="K56" s="53" t="str">
        <f>IF(F56="榛",COUNT(K$2:K55)+1,"")</f>
        <v/>
      </c>
      <c r="L56" s="53" t="str">
        <f>IF(F56="吉",COUNT(L$2:L55)+1,"")</f>
        <v/>
      </c>
      <c r="M56" s="53" t="str">
        <f>IF(F56="新",COUNT(M$2:M55)+1,"")</f>
        <v/>
      </c>
      <c r="N56" s="53">
        <v>55</v>
      </c>
      <c r="O56" s="53" t="s">
        <v>212</v>
      </c>
      <c r="P56" s="53" t="str">
        <f t="shared" si="6"/>
        <v>芝塚町</v>
      </c>
      <c r="Q56" s="53" t="str">
        <f t="shared" si="3"/>
        <v/>
      </c>
      <c r="R56" s="53" t="str">
        <f t="shared" si="0"/>
        <v/>
      </c>
      <c r="S56" s="53" t="str">
        <f t="shared" si="1"/>
        <v/>
      </c>
      <c r="T56" s="53" t="str">
        <f t="shared" si="4"/>
        <v/>
      </c>
      <c r="U56" s="53" t="str">
        <f t="shared" si="5"/>
        <v/>
      </c>
      <c r="V56" s="53" t="str">
        <f t="shared" si="2"/>
        <v/>
      </c>
    </row>
    <row r="57" spans="1:22" x14ac:dyDescent="0.15">
      <c r="A57" s="64" t="s">
        <v>458</v>
      </c>
      <c r="C57" s="59">
        <v>23</v>
      </c>
      <c r="F57" s="53" t="s">
        <v>119</v>
      </c>
      <c r="G57" s="53" t="str">
        <f>IF(F57="高",COUNT(G$2:G56)+1,"")</f>
        <v/>
      </c>
      <c r="H57" s="53" t="str">
        <f>IF(F57="群",COUNT(H$2:H56)+1,"")</f>
        <v/>
      </c>
      <c r="I57" s="53" t="str">
        <f>IF(F57="箕",COUNT(I$2:I56)+1,"")</f>
        <v/>
      </c>
      <c r="J57" s="53">
        <f>IF(F57="倉",COUNT(J$2:J56)+1,"")</f>
        <v>2</v>
      </c>
      <c r="K57" s="53" t="str">
        <f>IF(F57="榛",COUNT(K$2:K56)+1,"")</f>
        <v/>
      </c>
      <c r="L57" s="53" t="str">
        <f>IF(F57="吉",COUNT(L$2:L56)+1,"")</f>
        <v/>
      </c>
      <c r="M57" s="53" t="str">
        <f>IF(F57="新",COUNT(M$2:M56)+1,"")</f>
        <v/>
      </c>
      <c r="N57" s="53">
        <v>56</v>
      </c>
      <c r="O57" s="53" t="s">
        <v>213</v>
      </c>
      <c r="P57" s="53" t="str">
        <f t="shared" si="6"/>
        <v>島野町</v>
      </c>
      <c r="Q57" s="53" t="str">
        <f t="shared" si="3"/>
        <v/>
      </c>
      <c r="R57" s="53" t="str">
        <f t="shared" si="0"/>
        <v/>
      </c>
      <c r="S57" s="53" t="str">
        <f t="shared" si="1"/>
        <v/>
      </c>
      <c r="T57" s="53" t="str">
        <f t="shared" si="4"/>
        <v/>
      </c>
      <c r="U57" s="53" t="str">
        <f t="shared" si="5"/>
        <v/>
      </c>
      <c r="V57" s="53" t="str">
        <f t="shared" si="2"/>
        <v/>
      </c>
    </row>
    <row r="58" spans="1:22" x14ac:dyDescent="0.15">
      <c r="A58" s="64" t="s">
        <v>459</v>
      </c>
      <c r="C58" s="59">
        <v>24</v>
      </c>
      <c r="F58" s="53" t="s">
        <v>119</v>
      </c>
      <c r="G58" s="53" t="str">
        <f>IF(F58="高",COUNT(G$2:G57)+1,"")</f>
        <v/>
      </c>
      <c r="H58" s="53" t="str">
        <f>IF(F58="群",COUNT(H$2:H57)+1,"")</f>
        <v/>
      </c>
      <c r="I58" s="53" t="str">
        <f>IF(F58="箕",COUNT(I$2:I57)+1,"")</f>
        <v/>
      </c>
      <c r="J58" s="53">
        <f>IF(F58="倉",COUNT(J$2:J57)+1,"")</f>
        <v>3</v>
      </c>
      <c r="K58" s="53" t="str">
        <f>IF(F58="榛",COUNT(K$2:K57)+1,"")</f>
        <v/>
      </c>
      <c r="L58" s="53" t="str">
        <f>IF(F58="吉",COUNT(L$2:L57)+1,"")</f>
        <v/>
      </c>
      <c r="M58" s="53" t="str">
        <f>IF(F58="新",COUNT(M$2:M57)+1,"")</f>
        <v/>
      </c>
      <c r="N58" s="53">
        <v>57</v>
      </c>
      <c r="O58" s="53" t="s">
        <v>214</v>
      </c>
      <c r="P58" s="53" t="str">
        <f t="shared" si="6"/>
        <v>下大島町</v>
      </c>
      <c r="Q58" s="53" t="str">
        <f t="shared" si="3"/>
        <v/>
      </c>
      <c r="R58" s="53" t="str">
        <f t="shared" si="0"/>
        <v/>
      </c>
      <c r="S58" s="53" t="str">
        <f t="shared" si="1"/>
        <v/>
      </c>
      <c r="T58" s="53" t="str">
        <f t="shared" si="4"/>
        <v/>
      </c>
      <c r="U58" s="53" t="str">
        <f t="shared" si="5"/>
        <v/>
      </c>
      <c r="V58" s="53" t="str">
        <f t="shared" si="2"/>
        <v/>
      </c>
    </row>
    <row r="59" spans="1:22" x14ac:dyDescent="0.15">
      <c r="A59" s="64" t="s">
        <v>460</v>
      </c>
      <c r="C59" s="59">
        <v>25</v>
      </c>
      <c r="F59" s="53" t="s">
        <v>119</v>
      </c>
      <c r="G59" s="53" t="str">
        <f>IF(F59="高",COUNT(G$2:G58)+1,"")</f>
        <v/>
      </c>
      <c r="H59" s="53" t="str">
        <f>IF(F59="群",COUNT(H$2:H58)+1,"")</f>
        <v/>
      </c>
      <c r="I59" s="53" t="str">
        <f>IF(F59="箕",COUNT(I$2:I58)+1,"")</f>
        <v/>
      </c>
      <c r="J59" s="53">
        <f>IF(F59="倉",COUNT(J$2:J58)+1,"")</f>
        <v>4</v>
      </c>
      <c r="K59" s="53" t="str">
        <f>IF(F59="榛",COUNT(K$2:K58)+1,"")</f>
        <v/>
      </c>
      <c r="L59" s="53" t="str">
        <f>IF(F59="吉",COUNT(L$2:L58)+1,"")</f>
        <v/>
      </c>
      <c r="M59" s="53" t="str">
        <f>IF(F59="新",COUNT(M$2:M58)+1,"")</f>
        <v/>
      </c>
      <c r="N59" s="53">
        <v>58</v>
      </c>
      <c r="O59" s="53" t="s">
        <v>215</v>
      </c>
      <c r="P59" s="53" t="str">
        <f t="shared" si="6"/>
        <v>下大類町</v>
      </c>
      <c r="Q59" s="53" t="str">
        <f t="shared" si="3"/>
        <v/>
      </c>
      <c r="R59" s="53" t="str">
        <f t="shared" si="0"/>
        <v/>
      </c>
      <c r="S59" s="53" t="str">
        <f t="shared" si="1"/>
        <v/>
      </c>
      <c r="T59" s="53" t="str">
        <f t="shared" si="4"/>
        <v/>
      </c>
      <c r="U59" s="53" t="str">
        <f t="shared" si="5"/>
        <v/>
      </c>
      <c r="V59" s="53" t="str">
        <f t="shared" si="2"/>
        <v/>
      </c>
    </row>
    <row r="60" spans="1:22" x14ac:dyDescent="0.15">
      <c r="A60" s="64" t="s">
        <v>461</v>
      </c>
      <c r="C60" s="59">
        <v>26</v>
      </c>
      <c r="F60" s="53" t="s">
        <v>119</v>
      </c>
      <c r="G60" s="53" t="str">
        <f>IF(F60="高",COUNT(G$2:G59)+1,"")</f>
        <v/>
      </c>
      <c r="H60" s="53" t="str">
        <f>IF(F60="群",COUNT(H$2:H59)+1,"")</f>
        <v/>
      </c>
      <c r="I60" s="53" t="str">
        <f>IF(F60="箕",COUNT(I$2:I59)+1,"")</f>
        <v/>
      </c>
      <c r="J60" s="53">
        <f>IF(F60="倉",COUNT(J$2:J59)+1,"")</f>
        <v>5</v>
      </c>
      <c r="K60" s="53" t="str">
        <f>IF(F60="榛",COUNT(K$2:K59)+1,"")</f>
        <v/>
      </c>
      <c r="L60" s="53" t="str">
        <f>IF(F60="吉",COUNT(L$2:L59)+1,"")</f>
        <v/>
      </c>
      <c r="M60" s="53" t="str">
        <f>IF(F60="新",COUNT(M$2:M59)+1,"")</f>
        <v/>
      </c>
      <c r="N60" s="53">
        <v>59</v>
      </c>
      <c r="O60" s="53" t="s">
        <v>216</v>
      </c>
      <c r="P60" s="53" t="str">
        <f t="shared" si="6"/>
        <v>下小鳥町</v>
      </c>
      <c r="Q60" s="53" t="str">
        <f t="shared" si="3"/>
        <v/>
      </c>
      <c r="R60" s="53" t="str">
        <f t="shared" si="0"/>
        <v/>
      </c>
      <c r="S60" s="53" t="str">
        <f t="shared" si="1"/>
        <v/>
      </c>
      <c r="T60" s="53" t="str">
        <f t="shared" si="4"/>
        <v/>
      </c>
      <c r="U60" s="53" t="str">
        <f t="shared" si="5"/>
        <v/>
      </c>
      <c r="V60" s="53" t="str">
        <f t="shared" si="2"/>
        <v/>
      </c>
    </row>
    <row r="61" spans="1:22" x14ac:dyDescent="0.15">
      <c r="A61" s="64" t="s">
        <v>462</v>
      </c>
      <c r="C61" s="59">
        <v>27</v>
      </c>
      <c r="F61" s="53" t="s">
        <v>116</v>
      </c>
      <c r="G61" s="53">
        <f>IF(F61="高",COUNT(G$2:G60)+1,"")</f>
        <v>47</v>
      </c>
      <c r="H61" s="53" t="str">
        <f>IF(F61="群",COUNT(H$2:H60)+1,"")</f>
        <v/>
      </c>
      <c r="I61" s="53" t="str">
        <f>IF(F61="箕",COUNT(I$2:I60)+1,"")</f>
        <v/>
      </c>
      <c r="J61" s="53" t="str">
        <f>IF(F61="倉",COUNT(J$2:J60)+1,"")</f>
        <v/>
      </c>
      <c r="K61" s="53" t="str">
        <f>IF(F61="榛",COUNT(K$2:K60)+1,"")</f>
        <v/>
      </c>
      <c r="L61" s="53" t="str">
        <f>IF(F61="吉",COUNT(L$2:L60)+1,"")</f>
        <v/>
      </c>
      <c r="M61" s="53" t="str">
        <f>IF(F61="新",COUNT(M$2:M60)+1,"")</f>
        <v/>
      </c>
      <c r="N61" s="53">
        <v>60</v>
      </c>
      <c r="O61" s="53" t="s">
        <v>217</v>
      </c>
      <c r="P61" s="53" t="str">
        <f t="shared" si="6"/>
        <v>下小塙町</v>
      </c>
      <c r="Q61" s="53" t="str">
        <f t="shared" si="3"/>
        <v/>
      </c>
      <c r="R61" s="53" t="str">
        <f t="shared" si="0"/>
        <v/>
      </c>
      <c r="S61" s="53" t="str">
        <f t="shared" si="1"/>
        <v/>
      </c>
      <c r="T61" s="53" t="str">
        <f t="shared" si="4"/>
        <v/>
      </c>
      <c r="U61" s="53" t="str">
        <f t="shared" si="5"/>
        <v/>
      </c>
      <c r="V61" s="53" t="str">
        <f t="shared" si="2"/>
        <v/>
      </c>
    </row>
    <row r="62" spans="1:22" x14ac:dyDescent="0.15">
      <c r="A62" s="64" t="s">
        <v>463</v>
      </c>
      <c r="C62" s="59">
        <v>28</v>
      </c>
      <c r="F62" s="53" t="s">
        <v>116</v>
      </c>
      <c r="G62" s="53">
        <f>IF(F62="高",COUNT(G$2:G61)+1,"")</f>
        <v>48</v>
      </c>
      <c r="H62" s="53" t="str">
        <f>IF(F62="群",COUNT(H$2:H61)+1,"")</f>
        <v/>
      </c>
      <c r="I62" s="53" t="str">
        <f>IF(F62="箕",COUNT(I$2:I61)+1,"")</f>
        <v/>
      </c>
      <c r="J62" s="53" t="str">
        <f>IF(F62="倉",COUNT(J$2:J61)+1,"")</f>
        <v/>
      </c>
      <c r="K62" s="53" t="str">
        <f>IF(F62="榛",COUNT(K$2:K61)+1,"")</f>
        <v/>
      </c>
      <c r="L62" s="53" t="str">
        <f>IF(F62="吉",COUNT(L$2:L61)+1,"")</f>
        <v/>
      </c>
      <c r="M62" s="53" t="str">
        <f>IF(F62="新",COUNT(M$2:M61)+1,"")</f>
        <v/>
      </c>
      <c r="N62" s="53">
        <v>61</v>
      </c>
      <c r="O62" s="53" t="s">
        <v>218</v>
      </c>
      <c r="P62" s="53" t="str">
        <f t="shared" si="6"/>
        <v>下斎田町</v>
      </c>
      <c r="Q62" s="53" t="str">
        <f t="shared" si="3"/>
        <v/>
      </c>
      <c r="R62" s="53" t="str">
        <f t="shared" si="0"/>
        <v/>
      </c>
      <c r="S62" s="53" t="str">
        <f t="shared" si="1"/>
        <v/>
      </c>
      <c r="T62" s="53" t="str">
        <f t="shared" si="4"/>
        <v/>
      </c>
      <c r="U62" s="53" t="str">
        <f t="shared" si="5"/>
        <v/>
      </c>
      <c r="V62" s="53" t="str">
        <f t="shared" si="2"/>
        <v/>
      </c>
    </row>
    <row r="63" spans="1:22" x14ac:dyDescent="0.15">
      <c r="A63" s="64" t="s">
        <v>464</v>
      </c>
      <c r="C63" s="59">
        <v>29</v>
      </c>
      <c r="F63" s="53" t="s">
        <v>120</v>
      </c>
      <c r="G63" s="53" t="str">
        <f>IF(F63="高",COUNT(G$2:G62)+1,"")</f>
        <v/>
      </c>
      <c r="H63" s="53" t="str">
        <f>IF(F63="群",COUNT(H$2:H62)+1,"")</f>
        <v/>
      </c>
      <c r="I63" s="53" t="str">
        <f>IF(F63="箕",COUNT(I$2:I62)+1,"")</f>
        <v/>
      </c>
      <c r="J63" s="53" t="str">
        <f>IF(F63="倉",COUNT(J$2:J62)+1,"")</f>
        <v/>
      </c>
      <c r="K63" s="53">
        <f>IF(F63="榛",COUNT(K$2:K62)+1,"")</f>
        <v>4</v>
      </c>
      <c r="L63" s="53" t="str">
        <f>IF(F63="吉",COUNT(L$2:L62)+1,"")</f>
        <v/>
      </c>
      <c r="M63" s="53" t="str">
        <f>IF(F63="新",COUNT(M$2:M62)+1,"")</f>
        <v/>
      </c>
      <c r="N63" s="53">
        <v>62</v>
      </c>
      <c r="O63" s="53" t="s">
        <v>219</v>
      </c>
      <c r="P63" s="53" t="str">
        <f t="shared" si="6"/>
        <v>下佐野町</v>
      </c>
      <c r="Q63" s="53" t="str">
        <f t="shared" si="3"/>
        <v/>
      </c>
      <c r="R63" s="53" t="str">
        <f t="shared" si="0"/>
        <v/>
      </c>
      <c r="S63" s="53" t="str">
        <f t="shared" si="1"/>
        <v/>
      </c>
      <c r="T63" s="53" t="str">
        <f t="shared" si="4"/>
        <v/>
      </c>
      <c r="U63" s="53" t="str">
        <f t="shared" si="5"/>
        <v/>
      </c>
      <c r="V63" s="53" t="str">
        <f t="shared" si="2"/>
        <v/>
      </c>
    </row>
    <row r="64" spans="1:22" x14ac:dyDescent="0.15">
      <c r="A64" s="64" t="s">
        <v>465</v>
      </c>
      <c r="C64" s="59">
        <v>30</v>
      </c>
      <c r="F64" s="53" t="s">
        <v>116</v>
      </c>
      <c r="G64" s="53">
        <f>IF(F64="高",COUNT(G$2:G63)+1,"")</f>
        <v>49</v>
      </c>
      <c r="H64" s="53" t="str">
        <f>IF(F64="群",COUNT(H$2:H63)+1,"")</f>
        <v/>
      </c>
      <c r="I64" s="53" t="str">
        <f>IF(F64="箕",COUNT(I$2:I63)+1,"")</f>
        <v/>
      </c>
      <c r="J64" s="53" t="str">
        <f>IF(F64="倉",COUNT(J$2:J63)+1,"")</f>
        <v/>
      </c>
      <c r="K64" s="53" t="str">
        <f>IF(F64="榛",COUNT(K$2:K63)+1,"")</f>
        <v/>
      </c>
      <c r="L64" s="53" t="str">
        <f>IF(F64="吉",COUNT(L$2:L63)+1,"")</f>
        <v/>
      </c>
      <c r="M64" s="53" t="str">
        <f>IF(F64="新",COUNT(M$2:M63)+1,"")</f>
        <v/>
      </c>
      <c r="N64" s="53">
        <v>63</v>
      </c>
      <c r="O64" s="53" t="s">
        <v>220</v>
      </c>
      <c r="P64" s="53" t="str">
        <f t="shared" si="6"/>
        <v>下滝町</v>
      </c>
      <c r="Q64" s="53" t="str">
        <f t="shared" si="3"/>
        <v/>
      </c>
      <c r="R64" s="53" t="str">
        <f t="shared" si="0"/>
        <v/>
      </c>
      <c r="S64" s="53" t="str">
        <f t="shared" si="1"/>
        <v/>
      </c>
      <c r="T64" s="53" t="str">
        <f t="shared" si="4"/>
        <v/>
      </c>
      <c r="U64" s="53" t="str">
        <f t="shared" si="5"/>
        <v/>
      </c>
      <c r="V64" s="53" t="str">
        <f t="shared" si="2"/>
        <v/>
      </c>
    </row>
    <row r="65" spans="1:22" x14ac:dyDescent="0.15">
      <c r="A65" s="64" t="s">
        <v>466</v>
      </c>
      <c r="C65" s="59">
        <v>31</v>
      </c>
      <c r="F65" s="53" t="s">
        <v>116</v>
      </c>
      <c r="G65" s="53">
        <f>IF(F65="高",COUNT(G$2:G64)+1,"")</f>
        <v>50</v>
      </c>
      <c r="H65" s="53" t="str">
        <f>IF(F65="群",COUNT(H$2:H64)+1,"")</f>
        <v/>
      </c>
      <c r="I65" s="53" t="str">
        <f>IF(F65="箕",COUNT(I$2:I64)+1,"")</f>
        <v/>
      </c>
      <c r="J65" s="53" t="str">
        <f>IF(F65="倉",COUNT(J$2:J64)+1,"")</f>
        <v/>
      </c>
      <c r="K65" s="53" t="str">
        <f>IF(F65="榛",COUNT(K$2:K64)+1,"")</f>
        <v/>
      </c>
      <c r="L65" s="53" t="str">
        <f>IF(F65="吉",COUNT(L$2:L64)+1,"")</f>
        <v/>
      </c>
      <c r="M65" s="53" t="str">
        <f>IF(F65="新",COUNT(M$2:M64)+1,"")</f>
        <v/>
      </c>
      <c r="N65" s="53">
        <v>64</v>
      </c>
      <c r="O65" s="53" t="s">
        <v>221</v>
      </c>
      <c r="P65" s="53" t="str">
        <f t="shared" si="6"/>
        <v>下豊岡町</v>
      </c>
      <c r="Q65" s="53" t="str">
        <f t="shared" si="3"/>
        <v/>
      </c>
      <c r="R65" s="53" t="str">
        <f t="shared" si="0"/>
        <v/>
      </c>
      <c r="S65" s="53" t="str">
        <f t="shared" si="1"/>
        <v/>
      </c>
      <c r="T65" s="53" t="str">
        <f t="shared" si="4"/>
        <v/>
      </c>
      <c r="U65" s="53" t="str">
        <f t="shared" si="5"/>
        <v/>
      </c>
      <c r="V65" s="53" t="str">
        <f t="shared" si="2"/>
        <v/>
      </c>
    </row>
    <row r="66" spans="1:22" x14ac:dyDescent="0.15">
      <c r="A66" s="64" t="s">
        <v>467</v>
      </c>
      <c r="F66" s="53" t="s">
        <v>116</v>
      </c>
      <c r="G66" s="53">
        <f>IF(F66="高",COUNT(G$2:G65)+1,"")</f>
        <v>51</v>
      </c>
      <c r="H66" s="53" t="str">
        <f>IF(F66="群",COUNT(H$2:H65)+1,"")</f>
        <v/>
      </c>
      <c r="I66" s="53" t="str">
        <f>IF(F66="箕",COUNT(I$2:I65)+1,"")</f>
        <v/>
      </c>
      <c r="J66" s="53" t="str">
        <f>IF(F66="倉",COUNT(J$2:J65)+1,"")</f>
        <v/>
      </c>
      <c r="K66" s="53" t="str">
        <f>IF(F66="榛",COUNT(K$2:K65)+1,"")</f>
        <v/>
      </c>
      <c r="L66" s="53" t="str">
        <f>IF(F66="吉",COUNT(L$2:L65)+1,"")</f>
        <v/>
      </c>
      <c r="M66" s="53" t="str">
        <f>IF(F66="新",COUNT(M$2:M65)+1,"")</f>
        <v/>
      </c>
      <c r="N66" s="53">
        <v>65</v>
      </c>
      <c r="O66" s="53" t="s">
        <v>222</v>
      </c>
      <c r="P66" s="53" t="str">
        <f t="shared" si="6"/>
        <v>下中居町</v>
      </c>
      <c r="Q66" s="53" t="str">
        <f t="shared" si="3"/>
        <v/>
      </c>
      <c r="R66" s="53" t="str">
        <f t="shared" ref="R66:R129" si="7">IF(MAX(H$2:H$262)&gt;=N66,LOOKUP(N66,H$2:H$262,O$2:O$262),"")</f>
        <v/>
      </c>
      <c r="S66" s="53" t="str">
        <f t="shared" ref="S66:S129" si="8">IF(MAX(M$2:M$262)&gt;=N66,LOOKUP(N66,M$2:M$262,O$2:O$262),"")</f>
        <v/>
      </c>
      <c r="T66" s="53" t="str">
        <f t="shared" si="4"/>
        <v/>
      </c>
      <c r="U66" s="53" t="str">
        <f t="shared" si="5"/>
        <v/>
      </c>
      <c r="V66" s="53" t="str">
        <f t="shared" ref="V66:V129" si="9">IF(MAX(J$2:J$262)&gt;=N66,LOOKUP(N66,J$2:J$262,O$2:O$262),"")</f>
        <v/>
      </c>
    </row>
    <row r="67" spans="1:22" x14ac:dyDescent="0.15">
      <c r="A67" s="64" t="s">
        <v>468</v>
      </c>
      <c r="F67" s="53" t="s">
        <v>116</v>
      </c>
      <c r="G67" s="53">
        <f>IF(F67="高",COUNT(G$2:G66)+1,"")</f>
        <v>52</v>
      </c>
      <c r="H67" s="53" t="str">
        <f>IF(F67="群",COUNT(H$2:H66)+1,"")</f>
        <v/>
      </c>
      <c r="I67" s="53" t="str">
        <f>IF(F67="箕",COUNT(I$2:I66)+1,"")</f>
        <v/>
      </c>
      <c r="J67" s="53" t="str">
        <f>IF(F67="倉",COUNT(J$2:J66)+1,"")</f>
        <v/>
      </c>
      <c r="K67" s="53" t="str">
        <f>IF(F67="榛",COUNT(K$2:K66)+1,"")</f>
        <v/>
      </c>
      <c r="L67" s="53" t="str">
        <f>IF(F67="吉",COUNT(L$2:L66)+1,"")</f>
        <v/>
      </c>
      <c r="M67" s="53" t="str">
        <f>IF(F67="新",COUNT(M$2:M66)+1,"")</f>
        <v/>
      </c>
      <c r="N67" s="53">
        <v>66</v>
      </c>
      <c r="O67" s="53" t="s">
        <v>223</v>
      </c>
      <c r="P67" s="53" t="str">
        <f t="shared" ref="P67:P130" si="10">IF(MAX(G$2:G$262)&gt;=N67,LOOKUP(N67,G$2:G$262,O$2:O$262),"")</f>
        <v>下之城町</v>
      </c>
      <c r="Q67" s="53" t="str">
        <f t="shared" ref="Q67:Q130" si="11">IF(MAX(I$2:I$262)&gt;=N67,LOOKUP(N67,I$2:I$262,O$2:O$262),"")</f>
        <v/>
      </c>
      <c r="R67" s="53" t="str">
        <f t="shared" si="7"/>
        <v/>
      </c>
      <c r="S67" s="53" t="str">
        <f t="shared" si="8"/>
        <v/>
      </c>
      <c r="T67" s="53" t="str">
        <f t="shared" ref="T67:T130" si="12">IF(MAX(K$2:K$262)&gt;=N67,LOOKUP(N67,K$2:K$262,O$2:O$262),"")</f>
        <v/>
      </c>
      <c r="U67" s="53" t="str">
        <f t="shared" ref="U67:U130" si="13">IF(MAX(L$2:L$262)&gt;=N67,LOOKUP(N67,L$2:L$262,O$2:O$262),"")</f>
        <v/>
      </c>
      <c r="V67" s="53" t="str">
        <f t="shared" si="9"/>
        <v/>
      </c>
    </row>
    <row r="68" spans="1:22" x14ac:dyDescent="0.15">
      <c r="A68" s="64" t="s">
        <v>469</v>
      </c>
      <c r="F68" s="53" t="s">
        <v>116</v>
      </c>
      <c r="G68" s="53">
        <f>IF(F68="高",COUNT(G$2:G67)+1,"")</f>
        <v>53</v>
      </c>
      <c r="H68" s="53" t="str">
        <f>IF(F68="群",COUNT(H$2:H67)+1,"")</f>
        <v/>
      </c>
      <c r="I68" s="53" t="str">
        <f>IF(F68="箕",COUNT(I$2:I67)+1,"")</f>
        <v/>
      </c>
      <c r="J68" s="53" t="str">
        <f>IF(F68="倉",COUNT(J$2:J67)+1,"")</f>
        <v/>
      </c>
      <c r="K68" s="53" t="str">
        <f>IF(F68="榛",COUNT(K$2:K67)+1,"")</f>
        <v/>
      </c>
      <c r="L68" s="53" t="str">
        <f>IF(F68="吉",COUNT(L$2:L67)+1,"")</f>
        <v/>
      </c>
      <c r="M68" s="53" t="str">
        <f>IF(F68="新",COUNT(M$2:M67)+1,"")</f>
        <v/>
      </c>
      <c r="N68" s="53">
        <v>67</v>
      </c>
      <c r="O68" s="53" t="s">
        <v>224</v>
      </c>
      <c r="P68" s="53" t="str">
        <f t="shared" si="10"/>
        <v>下横町</v>
      </c>
      <c r="Q68" s="53" t="str">
        <f t="shared" si="11"/>
        <v/>
      </c>
      <c r="R68" s="53" t="str">
        <f t="shared" si="7"/>
        <v/>
      </c>
      <c r="S68" s="53" t="str">
        <f t="shared" si="8"/>
        <v/>
      </c>
      <c r="T68" s="53" t="str">
        <f t="shared" si="12"/>
        <v/>
      </c>
      <c r="U68" s="53" t="str">
        <f t="shared" si="13"/>
        <v/>
      </c>
      <c r="V68" s="53" t="str">
        <f t="shared" si="9"/>
        <v/>
      </c>
    </row>
    <row r="69" spans="1:22" x14ac:dyDescent="0.15">
      <c r="A69" s="64" t="s">
        <v>470</v>
      </c>
      <c r="F69" s="53" t="s">
        <v>116</v>
      </c>
      <c r="G69" s="53">
        <f>IF(F69="高",COUNT(G$2:G68)+1,"")</f>
        <v>54</v>
      </c>
      <c r="H69" s="53" t="str">
        <f>IF(F69="群",COUNT(H$2:H68)+1,"")</f>
        <v/>
      </c>
      <c r="I69" s="53" t="str">
        <f>IF(F69="箕",COUNT(I$2:I68)+1,"")</f>
        <v/>
      </c>
      <c r="J69" s="53" t="str">
        <f>IF(F69="倉",COUNT(J$2:J68)+1,"")</f>
        <v/>
      </c>
      <c r="K69" s="53" t="str">
        <f>IF(F69="榛",COUNT(K$2:K68)+1,"")</f>
        <v/>
      </c>
      <c r="L69" s="53" t="str">
        <f>IF(F69="吉",COUNT(L$2:L68)+1,"")</f>
        <v/>
      </c>
      <c r="M69" s="53" t="str">
        <f>IF(F69="新",COUNT(M$2:M68)+1,"")</f>
        <v/>
      </c>
      <c r="N69" s="53">
        <v>68</v>
      </c>
      <c r="O69" s="53" t="s">
        <v>225</v>
      </c>
      <c r="P69" s="53" t="str">
        <f t="shared" si="10"/>
        <v>下和田町1丁目</v>
      </c>
      <c r="Q69" s="53" t="str">
        <f t="shared" si="11"/>
        <v/>
      </c>
      <c r="R69" s="53" t="str">
        <f t="shared" si="7"/>
        <v/>
      </c>
      <c r="S69" s="53" t="str">
        <f t="shared" si="8"/>
        <v/>
      </c>
      <c r="T69" s="53" t="str">
        <f t="shared" si="12"/>
        <v/>
      </c>
      <c r="U69" s="53" t="str">
        <f t="shared" si="13"/>
        <v/>
      </c>
      <c r="V69" s="53" t="str">
        <f t="shared" si="9"/>
        <v/>
      </c>
    </row>
    <row r="70" spans="1:22" x14ac:dyDescent="0.15">
      <c r="A70" s="64" t="s">
        <v>471</v>
      </c>
      <c r="F70" s="53" t="s">
        <v>116</v>
      </c>
      <c r="G70" s="53">
        <f>IF(F70="高",COUNT(G$2:G69)+1,"")</f>
        <v>55</v>
      </c>
      <c r="H70" s="53" t="str">
        <f>IF(F70="群",COUNT(H$2:H69)+1,"")</f>
        <v/>
      </c>
      <c r="I70" s="53" t="str">
        <f>IF(F70="箕",COUNT(I$2:I69)+1,"")</f>
        <v/>
      </c>
      <c r="J70" s="53" t="str">
        <f>IF(F70="倉",COUNT(J$2:J69)+1,"")</f>
        <v/>
      </c>
      <c r="K70" s="53" t="str">
        <f>IF(F70="榛",COUNT(K$2:K69)+1,"")</f>
        <v/>
      </c>
      <c r="L70" s="53" t="str">
        <f>IF(F70="吉",COUNT(L$2:L69)+1,"")</f>
        <v/>
      </c>
      <c r="M70" s="53" t="str">
        <f>IF(F70="新",COUNT(M$2:M69)+1,"")</f>
        <v/>
      </c>
      <c r="N70" s="53">
        <v>69</v>
      </c>
      <c r="O70" s="53" t="s">
        <v>226</v>
      </c>
      <c r="P70" s="53" t="str">
        <f t="shared" si="10"/>
        <v>下和田町2丁目</v>
      </c>
      <c r="Q70" s="53" t="str">
        <f t="shared" si="11"/>
        <v/>
      </c>
      <c r="R70" s="53" t="str">
        <f t="shared" si="7"/>
        <v/>
      </c>
      <c r="S70" s="53" t="str">
        <f t="shared" si="8"/>
        <v/>
      </c>
      <c r="T70" s="53" t="str">
        <f t="shared" si="12"/>
        <v/>
      </c>
      <c r="U70" s="53" t="str">
        <f t="shared" si="13"/>
        <v/>
      </c>
      <c r="V70" s="53" t="str">
        <f t="shared" si="9"/>
        <v/>
      </c>
    </row>
    <row r="71" spans="1:22" x14ac:dyDescent="0.15">
      <c r="A71" s="64" t="s">
        <v>472</v>
      </c>
      <c r="F71" s="53" t="s">
        <v>116</v>
      </c>
      <c r="G71" s="53">
        <f>IF(F71="高",COUNT(G$2:G70)+1,"")</f>
        <v>56</v>
      </c>
      <c r="H71" s="53" t="str">
        <f>IF(F71="群",COUNT(H$2:H70)+1,"")</f>
        <v/>
      </c>
      <c r="I71" s="53" t="str">
        <f>IF(F71="箕",COUNT(I$2:I70)+1,"")</f>
        <v/>
      </c>
      <c r="J71" s="53" t="str">
        <f>IF(F71="倉",COUNT(J$2:J70)+1,"")</f>
        <v/>
      </c>
      <c r="K71" s="53" t="str">
        <f>IF(F71="榛",COUNT(K$2:K70)+1,"")</f>
        <v/>
      </c>
      <c r="L71" s="53" t="str">
        <f>IF(F71="吉",COUNT(L$2:L70)+1,"")</f>
        <v/>
      </c>
      <c r="M71" s="53" t="str">
        <f>IF(F71="新",COUNT(M$2:M70)+1,"")</f>
        <v/>
      </c>
      <c r="N71" s="53">
        <v>70</v>
      </c>
      <c r="O71" s="53" t="s">
        <v>227</v>
      </c>
      <c r="P71" s="53" t="str">
        <f t="shared" si="10"/>
        <v>下和田町3丁目</v>
      </c>
      <c r="Q71" s="53" t="str">
        <f t="shared" si="11"/>
        <v/>
      </c>
      <c r="R71" s="53" t="str">
        <f t="shared" si="7"/>
        <v/>
      </c>
      <c r="S71" s="53" t="str">
        <f t="shared" si="8"/>
        <v/>
      </c>
      <c r="T71" s="53" t="str">
        <f t="shared" si="12"/>
        <v/>
      </c>
      <c r="U71" s="53" t="str">
        <f t="shared" si="13"/>
        <v/>
      </c>
      <c r="V71" s="53" t="str">
        <f t="shared" si="9"/>
        <v/>
      </c>
    </row>
    <row r="72" spans="1:22" x14ac:dyDescent="0.15">
      <c r="A72" s="64" t="s">
        <v>473</v>
      </c>
      <c r="F72" s="53" t="s">
        <v>116</v>
      </c>
      <c r="G72" s="53">
        <f>IF(F72="高",COUNT(G$2:G71)+1,"")</f>
        <v>57</v>
      </c>
      <c r="H72" s="53" t="str">
        <f>IF(F72="群",COUNT(H$2:H71)+1,"")</f>
        <v/>
      </c>
      <c r="I72" s="53" t="str">
        <f>IF(F72="箕",COUNT(I$2:I71)+1,"")</f>
        <v/>
      </c>
      <c r="J72" s="53" t="str">
        <f>IF(F72="倉",COUNT(J$2:J71)+1,"")</f>
        <v/>
      </c>
      <c r="K72" s="53" t="str">
        <f>IF(F72="榛",COUNT(K$2:K71)+1,"")</f>
        <v/>
      </c>
      <c r="L72" s="53" t="str">
        <f>IF(F72="吉",COUNT(L$2:L71)+1,"")</f>
        <v/>
      </c>
      <c r="M72" s="53" t="str">
        <f>IF(F72="新",COUNT(M$2:M71)+1,"")</f>
        <v/>
      </c>
      <c r="N72" s="53">
        <v>71</v>
      </c>
      <c r="O72" s="53" t="s">
        <v>228</v>
      </c>
      <c r="P72" s="53" t="str">
        <f t="shared" si="10"/>
        <v>下和田町4丁目</v>
      </c>
      <c r="Q72" s="53" t="str">
        <f t="shared" si="11"/>
        <v/>
      </c>
      <c r="R72" s="53" t="str">
        <f t="shared" si="7"/>
        <v/>
      </c>
      <c r="S72" s="53" t="str">
        <f t="shared" si="8"/>
        <v/>
      </c>
      <c r="T72" s="53" t="str">
        <f t="shared" si="12"/>
        <v/>
      </c>
      <c r="U72" s="53" t="str">
        <f t="shared" si="13"/>
        <v/>
      </c>
      <c r="V72" s="53" t="str">
        <f t="shared" si="9"/>
        <v/>
      </c>
    </row>
    <row r="73" spans="1:22" x14ac:dyDescent="0.15">
      <c r="A73" s="64" t="s">
        <v>474</v>
      </c>
      <c r="F73" s="53" t="s">
        <v>116</v>
      </c>
      <c r="G73" s="53">
        <f>IF(F73="高",COUNT(G$2:G72)+1,"")</f>
        <v>58</v>
      </c>
      <c r="H73" s="53" t="str">
        <f>IF(F73="群",COUNT(H$2:H72)+1,"")</f>
        <v/>
      </c>
      <c r="I73" s="53" t="str">
        <f>IF(F73="箕",COUNT(I$2:I72)+1,"")</f>
        <v/>
      </c>
      <c r="J73" s="53" t="str">
        <f>IF(F73="倉",COUNT(J$2:J72)+1,"")</f>
        <v/>
      </c>
      <c r="K73" s="53" t="str">
        <f>IF(F73="榛",COUNT(K$2:K72)+1,"")</f>
        <v/>
      </c>
      <c r="L73" s="53" t="str">
        <f>IF(F73="吉",COUNT(L$2:L72)+1,"")</f>
        <v/>
      </c>
      <c r="M73" s="53" t="str">
        <f>IF(F73="新",COUNT(M$2:M72)+1,"")</f>
        <v/>
      </c>
      <c r="N73" s="53">
        <v>72</v>
      </c>
      <c r="O73" s="53" t="s">
        <v>229</v>
      </c>
      <c r="P73" s="53" t="str">
        <f t="shared" si="10"/>
        <v>下和田町5丁目</v>
      </c>
      <c r="Q73" s="53" t="str">
        <f t="shared" si="11"/>
        <v/>
      </c>
      <c r="R73" s="53" t="str">
        <f t="shared" si="7"/>
        <v/>
      </c>
      <c r="S73" s="53" t="str">
        <f t="shared" si="8"/>
        <v/>
      </c>
      <c r="T73" s="53" t="str">
        <f t="shared" si="12"/>
        <v/>
      </c>
      <c r="U73" s="53" t="str">
        <f t="shared" si="13"/>
        <v/>
      </c>
      <c r="V73" s="53" t="str">
        <f t="shared" si="9"/>
        <v/>
      </c>
    </row>
    <row r="74" spans="1:22" x14ac:dyDescent="0.15">
      <c r="A74" s="64" t="s">
        <v>475</v>
      </c>
      <c r="F74" s="53" t="s">
        <v>116</v>
      </c>
      <c r="G74" s="53">
        <f>IF(F74="高",COUNT(G$2:G73)+1,"")</f>
        <v>59</v>
      </c>
      <c r="H74" s="53" t="str">
        <f>IF(F74="群",COUNT(H$2:H73)+1,"")</f>
        <v/>
      </c>
      <c r="I74" s="53" t="str">
        <f>IF(F74="箕",COUNT(I$2:I73)+1,"")</f>
        <v/>
      </c>
      <c r="J74" s="53" t="str">
        <f>IF(F74="倉",COUNT(J$2:J73)+1,"")</f>
        <v/>
      </c>
      <c r="K74" s="53" t="str">
        <f>IF(F74="榛",COUNT(K$2:K73)+1,"")</f>
        <v/>
      </c>
      <c r="L74" s="53" t="str">
        <f>IF(F74="吉",COUNT(L$2:L73)+1,"")</f>
        <v/>
      </c>
      <c r="M74" s="53" t="str">
        <f>IF(F74="新",COUNT(M$2:M73)+1,"")</f>
        <v/>
      </c>
      <c r="N74" s="53">
        <v>73</v>
      </c>
      <c r="O74" s="53" t="s">
        <v>230</v>
      </c>
      <c r="P74" s="53" t="str">
        <f t="shared" si="10"/>
        <v>宿大類町</v>
      </c>
      <c r="Q74" s="53" t="str">
        <f t="shared" si="11"/>
        <v/>
      </c>
      <c r="R74" s="53" t="str">
        <f t="shared" si="7"/>
        <v/>
      </c>
      <c r="S74" s="53" t="str">
        <f t="shared" si="8"/>
        <v/>
      </c>
      <c r="T74" s="53" t="str">
        <f t="shared" si="12"/>
        <v/>
      </c>
      <c r="U74" s="53" t="str">
        <f t="shared" si="13"/>
        <v/>
      </c>
      <c r="V74" s="53" t="str">
        <f t="shared" si="9"/>
        <v/>
      </c>
    </row>
    <row r="75" spans="1:22" x14ac:dyDescent="0.15">
      <c r="A75" s="64" t="s">
        <v>476</v>
      </c>
      <c r="F75" s="53" t="s">
        <v>116</v>
      </c>
      <c r="G75" s="53">
        <f>IF(F75="高",COUNT(G$2:G74)+1,"")</f>
        <v>60</v>
      </c>
      <c r="H75" s="53" t="str">
        <f>IF(F75="群",COUNT(H$2:H74)+1,"")</f>
        <v/>
      </c>
      <c r="I75" s="53" t="str">
        <f>IF(F75="箕",COUNT(I$2:I74)+1,"")</f>
        <v/>
      </c>
      <c r="J75" s="53" t="str">
        <f>IF(F75="倉",COUNT(J$2:J74)+1,"")</f>
        <v/>
      </c>
      <c r="K75" s="53" t="str">
        <f>IF(F75="榛",COUNT(K$2:K74)+1,"")</f>
        <v/>
      </c>
      <c r="L75" s="53" t="str">
        <f>IF(F75="吉",COUNT(L$2:L74)+1,"")</f>
        <v/>
      </c>
      <c r="M75" s="53" t="str">
        <f>IF(F75="新",COUNT(M$2:M74)+1,"")</f>
        <v/>
      </c>
      <c r="N75" s="53">
        <v>74</v>
      </c>
      <c r="O75" s="53" t="s">
        <v>231</v>
      </c>
      <c r="P75" s="53" t="str">
        <f t="shared" si="10"/>
        <v>宿横手町</v>
      </c>
      <c r="Q75" s="53" t="str">
        <f t="shared" si="11"/>
        <v/>
      </c>
      <c r="R75" s="53" t="str">
        <f t="shared" si="7"/>
        <v/>
      </c>
      <c r="S75" s="53" t="str">
        <f t="shared" si="8"/>
        <v/>
      </c>
      <c r="T75" s="53" t="str">
        <f t="shared" si="12"/>
        <v/>
      </c>
      <c r="U75" s="53" t="str">
        <f t="shared" si="13"/>
        <v/>
      </c>
      <c r="V75" s="53" t="str">
        <f t="shared" si="9"/>
        <v/>
      </c>
    </row>
    <row r="76" spans="1:22" x14ac:dyDescent="0.15">
      <c r="A76" s="64" t="s">
        <v>477</v>
      </c>
      <c r="F76" s="53" t="s">
        <v>116</v>
      </c>
      <c r="G76" s="53">
        <f>IF(F76="高",COUNT(G$2:G75)+1,"")</f>
        <v>61</v>
      </c>
      <c r="H76" s="53" t="str">
        <f>IF(F76="群",COUNT(H$2:H75)+1,"")</f>
        <v/>
      </c>
      <c r="I76" s="53" t="str">
        <f>IF(F76="箕",COUNT(I$2:I75)+1,"")</f>
        <v/>
      </c>
      <c r="J76" s="53" t="str">
        <f>IF(F76="倉",COUNT(J$2:J75)+1,"")</f>
        <v/>
      </c>
      <c r="K76" s="53" t="str">
        <f>IF(F76="榛",COUNT(K$2:K75)+1,"")</f>
        <v/>
      </c>
      <c r="L76" s="53" t="str">
        <f>IF(F76="吉",COUNT(L$2:L75)+1,"")</f>
        <v/>
      </c>
      <c r="M76" s="53" t="str">
        <f>IF(F76="新",COUNT(M$2:M75)+1,"")</f>
        <v/>
      </c>
      <c r="N76" s="53">
        <v>75</v>
      </c>
      <c r="O76" s="53" t="s">
        <v>232</v>
      </c>
      <c r="P76" s="53" t="str">
        <f t="shared" si="10"/>
        <v>正観寺町</v>
      </c>
      <c r="Q76" s="53" t="str">
        <f t="shared" si="11"/>
        <v/>
      </c>
      <c r="R76" s="53" t="str">
        <f t="shared" si="7"/>
        <v/>
      </c>
      <c r="S76" s="53" t="str">
        <f t="shared" si="8"/>
        <v/>
      </c>
      <c r="T76" s="53" t="str">
        <f t="shared" si="12"/>
        <v/>
      </c>
      <c r="U76" s="53" t="str">
        <f t="shared" si="13"/>
        <v/>
      </c>
      <c r="V76" s="53" t="str">
        <f t="shared" si="9"/>
        <v/>
      </c>
    </row>
    <row r="77" spans="1:22" x14ac:dyDescent="0.15">
      <c r="A77" s="64" t="s">
        <v>478</v>
      </c>
      <c r="F77" s="53" t="s">
        <v>120</v>
      </c>
      <c r="G77" s="53" t="str">
        <f>IF(F77="高",COUNT(G$2:G76)+1,"")</f>
        <v/>
      </c>
      <c r="H77" s="53" t="str">
        <f>IF(F77="群",COUNT(H$2:H76)+1,"")</f>
        <v/>
      </c>
      <c r="I77" s="53" t="str">
        <f>IF(F77="箕",COUNT(I$2:I76)+1,"")</f>
        <v/>
      </c>
      <c r="J77" s="53" t="str">
        <f>IF(F77="倉",COUNT(J$2:J76)+1,"")</f>
        <v/>
      </c>
      <c r="K77" s="53">
        <f>IF(F77="榛",COUNT(K$2:K76)+1,"")</f>
        <v>5</v>
      </c>
      <c r="L77" s="53" t="str">
        <f>IF(F77="吉",COUNT(L$2:L76)+1,"")</f>
        <v/>
      </c>
      <c r="M77" s="53" t="str">
        <f>IF(F77="新",COUNT(M$2:M76)+1,"")</f>
        <v/>
      </c>
      <c r="N77" s="53">
        <v>76</v>
      </c>
      <c r="O77" s="53" t="s">
        <v>233</v>
      </c>
      <c r="P77" s="53" t="str">
        <f t="shared" si="10"/>
        <v>昭和町</v>
      </c>
      <c r="Q77" s="53" t="str">
        <f t="shared" si="11"/>
        <v/>
      </c>
      <c r="R77" s="53" t="str">
        <f t="shared" si="7"/>
        <v/>
      </c>
      <c r="S77" s="53" t="str">
        <f t="shared" si="8"/>
        <v/>
      </c>
      <c r="T77" s="53" t="str">
        <f t="shared" si="12"/>
        <v/>
      </c>
      <c r="U77" s="53" t="str">
        <f t="shared" si="13"/>
        <v/>
      </c>
      <c r="V77" s="53" t="str">
        <f t="shared" si="9"/>
        <v/>
      </c>
    </row>
    <row r="78" spans="1:22" x14ac:dyDescent="0.15">
      <c r="A78" s="64" t="s">
        <v>479</v>
      </c>
      <c r="F78" s="53" t="s">
        <v>116</v>
      </c>
      <c r="G78" s="53">
        <f>IF(F78="高",COUNT(G$2:G77)+1,"")</f>
        <v>62</v>
      </c>
      <c r="H78" s="53" t="str">
        <f>IF(F78="群",COUNT(H$2:H77)+1,"")</f>
        <v/>
      </c>
      <c r="I78" s="53" t="str">
        <f>IF(F78="箕",COUNT(I$2:I77)+1,"")</f>
        <v/>
      </c>
      <c r="J78" s="53" t="str">
        <f>IF(F78="倉",COUNT(J$2:J77)+1,"")</f>
        <v/>
      </c>
      <c r="K78" s="53" t="str">
        <f>IF(F78="榛",COUNT(K$2:K77)+1,"")</f>
        <v/>
      </c>
      <c r="L78" s="53" t="str">
        <f>IF(F78="吉",COUNT(L$2:L77)+1,"")</f>
        <v/>
      </c>
      <c r="M78" s="53" t="str">
        <f>IF(F78="新",COUNT(M$2:M77)+1,"")</f>
        <v/>
      </c>
      <c r="N78" s="53">
        <v>77</v>
      </c>
      <c r="O78" s="53" t="s">
        <v>234</v>
      </c>
      <c r="P78" s="53" t="str">
        <f t="shared" si="10"/>
        <v>白銀町</v>
      </c>
      <c r="Q78" s="53" t="str">
        <f t="shared" si="11"/>
        <v/>
      </c>
      <c r="R78" s="53" t="str">
        <f t="shared" si="7"/>
        <v/>
      </c>
      <c r="S78" s="53" t="str">
        <f t="shared" si="8"/>
        <v/>
      </c>
      <c r="T78" s="53" t="str">
        <f t="shared" si="12"/>
        <v/>
      </c>
      <c r="U78" s="53" t="str">
        <f t="shared" si="13"/>
        <v/>
      </c>
      <c r="V78" s="53" t="str">
        <f t="shared" si="9"/>
        <v/>
      </c>
    </row>
    <row r="79" spans="1:22" x14ac:dyDescent="0.15">
      <c r="A79" s="64" t="s">
        <v>480</v>
      </c>
      <c r="F79" s="53" t="s">
        <v>116</v>
      </c>
      <c r="G79" s="53">
        <f>IF(F79="高",COUNT(G$2:G78)+1,"")</f>
        <v>63</v>
      </c>
      <c r="H79" s="53" t="str">
        <f>IF(F79="群",COUNT(H$2:H78)+1,"")</f>
        <v/>
      </c>
      <c r="I79" s="53" t="str">
        <f>IF(F79="箕",COUNT(I$2:I78)+1,"")</f>
        <v/>
      </c>
      <c r="J79" s="53" t="str">
        <f>IF(F79="倉",COUNT(J$2:J78)+1,"")</f>
        <v/>
      </c>
      <c r="K79" s="53" t="str">
        <f>IF(F79="榛",COUNT(K$2:K78)+1,"")</f>
        <v/>
      </c>
      <c r="L79" s="53" t="str">
        <f>IF(F79="吉",COUNT(L$2:L78)+1,"")</f>
        <v/>
      </c>
      <c r="M79" s="53" t="str">
        <f>IF(F79="新",COUNT(M$2:M78)+1,"")</f>
        <v/>
      </c>
      <c r="N79" s="53">
        <v>78</v>
      </c>
      <c r="O79" s="53" t="s">
        <v>235</v>
      </c>
      <c r="P79" s="53" t="str">
        <f t="shared" si="10"/>
        <v>城山町１丁目</v>
      </c>
      <c r="Q79" s="53" t="str">
        <f t="shared" si="11"/>
        <v/>
      </c>
      <c r="R79" s="53" t="str">
        <f t="shared" si="7"/>
        <v/>
      </c>
      <c r="S79" s="53" t="str">
        <f t="shared" si="8"/>
        <v/>
      </c>
      <c r="T79" s="53" t="str">
        <f t="shared" si="12"/>
        <v/>
      </c>
      <c r="U79" s="53" t="str">
        <f t="shared" si="13"/>
        <v/>
      </c>
      <c r="V79" s="53" t="str">
        <f t="shared" si="9"/>
        <v/>
      </c>
    </row>
    <row r="80" spans="1:22" x14ac:dyDescent="0.15">
      <c r="A80" s="64" t="s">
        <v>481</v>
      </c>
      <c r="F80" s="53" t="s">
        <v>116</v>
      </c>
      <c r="G80" s="53">
        <f>IF(F80="高",COUNT(G$2:G79)+1,"")</f>
        <v>64</v>
      </c>
      <c r="H80" s="53" t="str">
        <f>IF(F80="群",COUNT(H$2:H79)+1,"")</f>
        <v/>
      </c>
      <c r="I80" s="53" t="str">
        <f>IF(F80="箕",COUNT(I$2:I79)+1,"")</f>
        <v/>
      </c>
      <c r="J80" s="53" t="str">
        <f>IF(F80="倉",COUNT(J$2:J79)+1,"")</f>
        <v/>
      </c>
      <c r="K80" s="53" t="str">
        <f>IF(F80="榛",COUNT(K$2:K79)+1,"")</f>
        <v/>
      </c>
      <c r="L80" s="53" t="str">
        <f>IF(F80="吉",COUNT(L$2:L79)+1,"")</f>
        <v/>
      </c>
      <c r="M80" s="53" t="str">
        <f>IF(F80="新",COUNT(M$2:M79)+1,"")</f>
        <v/>
      </c>
      <c r="N80" s="53">
        <v>79</v>
      </c>
      <c r="O80" s="53" t="s">
        <v>236</v>
      </c>
      <c r="P80" s="53" t="str">
        <f t="shared" si="10"/>
        <v>城山町２丁目</v>
      </c>
      <c r="Q80" s="53" t="str">
        <f t="shared" si="11"/>
        <v/>
      </c>
      <c r="R80" s="53" t="str">
        <f t="shared" si="7"/>
        <v/>
      </c>
      <c r="S80" s="53" t="str">
        <f t="shared" si="8"/>
        <v/>
      </c>
      <c r="T80" s="53" t="str">
        <f t="shared" si="12"/>
        <v/>
      </c>
      <c r="U80" s="53" t="str">
        <f t="shared" si="13"/>
        <v/>
      </c>
      <c r="V80" s="53" t="str">
        <f t="shared" si="9"/>
        <v/>
      </c>
    </row>
    <row r="81" spans="1:22" x14ac:dyDescent="0.15">
      <c r="A81" s="64" t="s">
        <v>482</v>
      </c>
      <c r="F81" s="53" t="s">
        <v>116</v>
      </c>
      <c r="G81" s="53">
        <f>IF(F81="高",COUNT(G$2:G80)+1,"")</f>
        <v>65</v>
      </c>
      <c r="H81" s="53" t="str">
        <f>IF(F81="群",COUNT(H$2:H80)+1,"")</f>
        <v/>
      </c>
      <c r="I81" s="53" t="str">
        <f>IF(F81="箕",COUNT(I$2:I80)+1,"")</f>
        <v/>
      </c>
      <c r="J81" s="53" t="str">
        <f>IF(F81="倉",COUNT(J$2:J80)+1,"")</f>
        <v/>
      </c>
      <c r="K81" s="53" t="str">
        <f>IF(F81="榛",COUNT(K$2:K80)+1,"")</f>
        <v/>
      </c>
      <c r="L81" s="53" t="str">
        <f>IF(F81="吉",COUNT(L$2:L80)+1,"")</f>
        <v/>
      </c>
      <c r="M81" s="53" t="str">
        <f>IF(F81="新",COUNT(M$2:M80)+1,"")</f>
        <v/>
      </c>
      <c r="N81" s="53">
        <v>80</v>
      </c>
      <c r="O81" s="53" t="s">
        <v>237</v>
      </c>
      <c r="P81" s="53" t="str">
        <f t="shared" si="10"/>
        <v>新紺屋町</v>
      </c>
      <c r="Q81" s="53" t="str">
        <f t="shared" si="11"/>
        <v/>
      </c>
      <c r="R81" s="53" t="str">
        <f t="shared" si="7"/>
        <v/>
      </c>
      <c r="S81" s="53" t="str">
        <f t="shared" si="8"/>
        <v/>
      </c>
      <c r="T81" s="53" t="str">
        <f t="shared" si="12"/>
        <v/>
      </c>
      <c r="U81" s="53" t="str">
        <f t="shared" si="13"/>
        <v/>
      </c>
      <c r="V81" s="53" t="str">
        <f t="shared" si="9"/>
        <v/>
      </c>
    </row>
    <row r="82" spans="1:22" x14ac:dyDescent="0.15">
      <c r="A82" s="64" t="s">
        <v>483</v>
      </c>
      <c r="F82" s="53" t="s">
        <v>116</v>
      </c>
      <c r="G82" s="53">
        <f>IF(F82="高",COUNT(G$2:G81)+1,"")</f>
        <v>66</v>
      </c>
      <c r="H82" s="53" t="str">
        <f>IF(F82="群",COUNT(H$2:H81)+1,"")</f>
        <v/>
      </c>
      <c r="I82" s="53" t="str">
        <f>IF(F82="箕",COUNT(I$2:I81)+1,"")</f>
        <v/>
      </c>
      <c r="J82" s="53" t="str">
        <f>IF(F82="倉",COUNT(J$2:J81)+1,"")</f>
        <v/>
      </c>
      <c r="K82" s="53" t="str">
        <f>IF(F82="榛",COUNT(K$2:K81)+1,"")</f>
        <v/>
      </c>
      <c r="L82" s="53" t="str">
        <f>IF(F82="吉",COUNT(L$2:L81)+1,"")</f>
        <v/>
      </c>
      <c r="M82" s="53" t="str">
        <f>IF(F82="新",COUNT(M$2:M81)+1,"")</f>
        <v/>
      </c>
      <c r="N82" s="53">
        <v>81</v>
      </c>
      <c r="O82" s="53" t="s">
        <v>238</v>
      </c>
      <c r="P82" s="53" t="str">
        <f t="shared" si="10"/>
        <v>真町</v>
      </c>
      <c r="Q82" s="53" t="str">
        <f t="shared" si="11"/>
        <v/>
      </c>
      <c r="R82" s="53" t="str">
        <f t="shared" si="7"/>
        <v/>
      </c>
      <c r="S82" s="53" t="str">
        <f t="shared" si="8"/>
        <v/>
      </c>
      <c r="T82" s="53" t="str">
        <f t="shared" si="12"/>
        <v/>
      </c>
      <c r="U82" s="53" t="str">
        <f t="shared" si="13"/>
        <v/>
      </c>
      <c r="V82" s="53" t="str">
        <f t="shared" si="9"/>
        <v/>
      </c>
    </row>
    <row r="83" spans="1:22" x14ac:dyDescent="0.15">
      <c r="A83" s="64" t="s">
        <v>484</v>
      </c>
      <c r="F83" s="53" t="s">
        <v>120</v>
      </c>
      <c r="G83" s="53" t="str">
        <f>IF(F83="高",COUNT(G$2:G82)+1,"")</f>
        <v/>
      </c>
      <c r="H83" s="53" t="str">
        <f>IF(F83="群",COUNT(H$2:H82)+1,"")</f>
        <v/>
      </c>
      <c r="I83" s="53" t="str">
        <f>IF(F83="箕",COUNT(I$2:I82)+1,"")</f>
        <v/>
      </c>
      <c r="J83" s="53" t="str">
        <f>IF(F83="倉",COUNT(J$2:J82)+1,"")</f>
        <v/>
      </c>
      <c r="K83" s="53">
        <f>IF(F83="榛",COUNT(K$2:K82)+1,"")</f>
        <v>6</v>
      </c>
      <c r="L83" s="53" t="str">
        <f>IF(F83="吉",COUNT(L$2:L82)+1,"")</f>
        <v/>
      </c>
      <c r="M83" s="53" t="str">
        <f>IF(F83="新",COUNT(M$2:M82)+1,"")</f>
        <v/>
      </c>
      <c r="N83" s="53">
        <v>82</v>
      </c>
      <c r="O83" s="53" t="s">
        <v>239</v>
      </c>
      <c r="P83" s="53" t="str">
        <f t="shared" si="10"/>
        <v>新田町</v>
      </c>
      <c r="Q83" s="53" t="str">
        <f t="shared" si="11"/>
        <v/>
      </c>
      <c r="R83" s="53" t="str">
        <f t="shared" si="7"/>
        <v/>
      </c>
      <c r="S83" s="53" t="str">
        <f t="shared" si="8"/>
        <v/>
      </c>
      <c r="T83" s="53" t="str">
        <f t="shared" si="12"/>
        <v/>
      </c>
      <c r="U83" s="53" t="str">
        <f t="shared" si="13"/>
        <v/>
      </c>
      <c r="V83" s="53" t="str">
        <f t="shared" si="9"/>
        <v/>
      </c>
    </row>
    <row r="84" spans="1:22" x14ac:dyDescent="0.15">
      <c r="A84" s="64" t="s">
        <v>485</v>
      </c>
      <c r="F84" s="53" t="s">
        <v>116</v>
      </c>
      <c r="G84" s="53">
        <f>IF(F84="高",COUNT(G$2:G83)+1,"")</f>
        <v>67</v>
      </c>
      <c r="H84" s="53" t="str">
        <f>IF(F84="群",COUNT(H$2:H83)+1,"")</f>
        <v/>
      </c>
      <c r="I84" s="53" t="str">
        <f>IF(F84="箕",COUNT(I$2:I83)+1,"")</f>
        <v/>
      </c>
      <c r="J84" s="53" t="str">
        <f>IF(F84="倉",COUNT(J$2:J83)+1,"")</f>
        <v/>
      </c>
      <c r="K84" s="53" t="str">
        <f>IF(F84="榛",COUNT(K$2:K83)+1,"")</f>
        <v/>
      </c>
      <c r="L84" s="53" t="str">
        <f>IF(F84="吉",COUNT(L$2:L83)+1,"")</f>
        <v/>
      </c>
      <c r="M84" s="53" t="str">
        <f>IF(F84="新",COUNT(M$2:M83)+1,"")</f>
        <v/>
      </c>
      <c r="N84" s="53">
        <v>83</v>
      </c>
      <c r="O84" s="53" t="s">
        <v>240</v>
      </c>
      <c r="P84" s="53" t="str">
        <f t="shared" si="10"/>
        <v>新保田中町</v>
      </c>
      <c r="Q84" s="53" t="str">
        <f t="shared" si="11"/>
        <v/>
      </c>
      <c r="R84" s="53" t="str">
        <f t="shared" si="7"/>
        <v/>
      </c>
      <c r="S84" s="53" t="str">
        <f t="shared" si="8"/>
        <v/>
      </c>
      <c r="T84" s="53" t="str">
        <f t="shared" si="12"/>
        <v/>
      </c>
      <c r="U84" s="53" t="str">
        <f t="shared" si="13"/>
        <v/>
      </c>
      <c r="V84" s="53" t="str">
        <f t="shared" si="9"/>
        <v/>
      </c>
    </row>
    <row r="85" spans="1:22" x14ac:dyDescent="0.15">
      <c r="F85" s="53" t="s">
        <v>116</v>
      </c>
      <c r="G85" s="53">
        <f>IF(F85="高",COUNT(G$2:G84)+1,"")</f>
        <v>68</v>
      </c>
      <c r="H85" s="53" t="str">
        <f>IF(F85="群",COUNT(H$2:H84)+1,"")</f>
        <v/>
      </c>
      <c r="I85" s="53" t="str">
        <f>IF(F85="箕",COUNT(I$2:I84)+1,"")</f>
        <v/>
      </c>
      <c r="J85" s="53" t="str">
        <f>IF(F85="倉",COUNT(J$2:J84)+1,"")</f>
        <v/>
      </c>
      <c r="K85" s="53" t="str">
        <f>IF(F85="榛",COUNT(K$2:K84)+1,"")</f>
        <v/>
      </c>
      <c r="L85" s="53" t="str">
        <f>IF(F85="吉",COUNT(L$2:L84)+1,"")</f>
        <v/>
      </c>
      <c r="M85" s="53" t="str">
        <f>IF(F85="新",COUNT(M$2:M84)+1,"")</f>
        <v/>
      </c>
      <c r="N85" s="53">
        <v>84</v>
      </c>
      <c r="O85" s="53" t="s">
        <v>241</v>
      </c>
      <c r="P85" s="53" t="str">
        <f t="shared" si="10"/>
        <v>新保町</v>
      </c>
      <c r="Q85" s="53" t="str">
        <f t="shared" si="11"/>
        <v/>
      </c>
      <c r="R85" s="53" t="str">
        <f t="shared" si="7"/>
        <v/>
      </c>
      <c r="S85" s="53" t="str">
        <f t="shared" si="8"/>
        <v/>
      </c>
      <c r="T85" s="53" t="str">
        <f t="shared" si="12"/>
        <v/>
      </c>
      <c r="U85" s="53" t="str">
        <f t="shared" si="13"/>
        <v/>
      </c>
      <c r="V85" s="53" t="str">
        <f t="shared" si="9"/>
        <v/>
      </c>
    </row>
    <row r="86" spans="1:22" x14ac:dyDescent="0.15">
      <c r="F86" s="53" t="s">
        <v>116</v>
      </c>
      <c r="G86" s="53">
        <f>IF(F86="高",COUNT(G$2:G85)+1,"")</f>
        <v>69</v>
      </c>
      <c r="H86" s="53" t="str">
        <f>IF(F86="群",COUNT(H$2:H85)+1,"")</f>
        <v/>
      </c>
      <c r="I86" s="53" t="str">
        <f>IF(F86="箕",COUNT(I$2:I85)+1,"")</f>
        <v/>
      </c>
      <c r="J86" s="53" t="str">
        <f>IF(F86="倉",COUNT(J$2:J85)+1,"")</f>
        <v/>
      </c>
      <c r="K86" s="53" t="str">
        <f>IF(F86="榛",COUNT(K$2:K85)+1,"")</f>
        <v/>
      </c>
      <c r="L86" s="53" t="str">
        <f>IF(F86="吉",COUNT(L$2:L85)+1,"")</f>
        <v/>
      </c>
      <c r="M86" s="53" t="str">
        <f>IF(F86="新",COUNT(M$2:M85)+1,"")</f>
        <v/>
      </c>
      <c r="N86" s="53">
        <v>85</v>
      </c>
      <c r="O86" s="53" t="s">
        <v>242</v>
      </c>
      <c r="P86" s="53" t="str">
        <f t="shared" si="10"/>
        <v>末広町</v>
      </c>
      <c r="Q86" s="53" t="str">
        <f t="shared" si="11"/>
        <v/>
      </c>
      <c r="R86" s="53" t="str">
        <f t="shared" si="7"/>
        <v/>
      </c>
      <c r="S86" s="53" t="str">
        <f t="shared" si="8"/>
        <v/>
      </c>
      <c r="T86" s="53" t="str">
        <f t="shared" si="12"/>
        <v/>
      </c>
      <c r="U86" s="53" t="str">
        <f t="shared" si="13"/>
        <v/>
      </c>
      <c r="V86" s="53" t="str">
        <f t="shared" si="9"/>
        <v/>
      </c>
    </row>
    <row r="87" spans="1:22" x14ac:dyDescent="0.15">
      <c r="F87" s="53" t="s">
        <v>116</v>
      </c>
      <c r="G87" s="53">
        <f>IF(F87="高",COUNT(G$2:G86)+1,"")</f>
        <v>70</v>
      </c>
      <c r="H87" s="53" t="str">
        <f>IF(F87="群",COUNT(H$2:H86)+1,"")</f>
        <v/>
      </c>
      <c r="I87" s="53" t="str">
        <f>IF(F87="箕",COUNT(I$2:I86)+1,"")</f>
        <v/>
      </c>
      <c r="J87" s="53" t="str">
        <f>IF(F87="倉",COUNT(J$2:J86)+1,"")</f>
        <v/>
      </c>
      <c r="K87" s="53" t="str">
        <f>IF(F87="榛",COUNT(K$2:K86)+1,"")</f>
        <v/>
      </c>
      <c r="L87" s="53" t="str">
        <f>IF(F87="吉",COUNT(L$2:L86)+1,"")</f>
        <v/>
      </c>
      <c r="M87" s="53" t="str">
        <f>IF(F87="新",COUNT(M$2:M86)+1,"")</f>
        <v/>
      </c>
      <c r="N87" s="53">
        <v>86</v>
      </c>
      <c r="O87" s="53" t="s">
        <v>243</v>
      </c>
      <c r="P87" s="53" t="str">
        <f t="shared" si="10"/>
        <v>砂賀町</v>
      </c>
      <c r="Q87" s="53" t="str">
        <f t="shared" si="11"/>
        <v/>
      </c>
      <c r="R87" s="53" t="str">
        <f t="shared" si="7"/>
        <v/>
      </c>
      <c r="S87" s="53" t="str">
        <f t="shared" si="8"/>
        <v/>
      </c>
      <c r="T87" s="53" t="str">
        <f t="shared" si="12"/>
        <v/>
      </c>
      <c r="U87" s="53" t="str">
        <f t="shared" si="13"/>
        <v/>
      </c>
      <c r="V87" s="53" t="str">
        <f t="shared" si="9"/>
        <v/>
      </c>
    </row>
    <row r="88" spans="1:22" x14ac:dyDescent="0.15">
      <c r="F88" s="53" t="s">
        <v>116</v>
      </c>
      <c r="G88" s="53">
        <f>IF(F88="高",COUNT(G$2:G87)+1,"")</f>
        <v>71</v>
      </c>
      <c r="H88" s="53" t="str">
        <f>IF(F88="群",COUNT(H$2:H87)+1,"")</f>
        <v/>
      </c>
      <c r="I88" s="53" t="str">
        <f>IF(F88="箕",COUNT(I$2:I87)+1,"")</f>
        <v/>
      </c>
      <c r="J88" s="53" t="str">
        <f>IF(F88="倉",COUNT(J$2:J87)+1,"")</f>
        <v/>
      </c>
      <c r="K88" s="53" t="str">
        <f>IF(F88="榛",COUNT(K$2:K87)+1,"")</f>
        <v/>
      </c>
      <c r="L88" s="53" t="str">
        <f>IF(F88="吉",COUNT(L$2:L87)+1,"")</f>
        <v/>
      </c>
      <c r="M88" s="53" t="str">
        <f>IF(F88="新",COUNT(M$2:M87)+1,"")</f>
        <v/>
      </c>
      <c r="N88" s="53">
        <v>87</v>
      </c>
      <c r="O88" s="53" t="s">
        <v>244</v>
      </c>
      <c r="P88" s="53" t="str">
        <f t="shared" si="10"/>
        <v>住吉町</v>
      </c>
      <c r="Q88" s="53" t="str">
        <f t="shared" si="11"/>
        <v/>
      </c>
      <c r="R88" s="53" t="str">
        <f t="shared" si="7"/>
        <v/>
      </c>
      <c r="S88" s="53" t="str">
        <f t="shared" si="8"/>
        <v/>
      </c>
      <c r="T88" s="53" t="str">
        <f t="shared" si="12"/>
        <v/>
      </c>
      <c r="U88" s="53" t="str">
        <f t="shared" si="13"/>
        <v/>
      </c>
      <c r="V88" s="53" t="str">
        <f t="shared" si="9"/>
        <v/>
      </c>
    </row>
    <row r="89" spans="1:22" x14ac:dyDescent="0.15">
      <c r="F89" s="53" t="s">
        <v>116</v>
      </c>
      <c r="G89" s="53">
        <f>IF(F89="高",COUNT(G$2:G88)+1,"")</f>
        <v>72</v>
      </c>
      <c r="H89" s="53" t="str">
        <f>IF(F89="群",COUNT(H$2:H88)+1,"")</f>
        <v/>
      </c>
      <c r="I89" s="53" t="str">
        <f>IF(F89="箕",COUNT(I$2:I88)+1,"")</f>
        <v/>
      </c>
      <c r="J89" s="53" t="str">
        <f>IF(F89="倉",COUNT(J$2:J88)+1,"")</f>
        <v/>
      </c>
      <c r="K89" s="53" t="str">
        <f>IF(F89="榛",COUNT(K$2:K88)+1,"")</f>
        <v/>
      </c>
      <c r="L89" s="53" t="str">
        <f>IF(F89="吉",COUNT(L$2:L88)+1,"")</f>
        <v/>
      </c>
      <c r="M89" s="53" t="str">
        <f>IF(F89="新",COUNT(M$2:M88)+1,"")</f>
        <v/>
      </c>
      <c r="N89" s="53">
        <v>88</v>
      </c>
      <c r="O89" s="53" t="s">
        <v>245</v>
      </c>
      <c r="P89" s="53" t="str">
        <f t="shared" si="10"/>
        <v>堰代町</v>
      </c>
      <c r="Q89" s="53" t="str">
        <f t="shared" si="11"/>
        <v/>
      </c>
      <c r="R89" s="53" t="str">
        <f t="shared" si="7"/>
        <v/>
      </c>
      <c r="S89" s="53" t="str">
        <f t="shared" si="8"/>
        <v/>
      </c>
      <c r="T89" s="53" t="str">
        <f t="shared" si="12"/>
        <v/>
      </c>
      <c r="U89" s="53" t="str">
        <f t="shared" si="13"/>
        <v/>
      </c>
      <c r="V89" s="53" t="str">
        <f t="shared" si="9"/>
        <v/>
      </c>
    </row>
    <row r="90" spans="1:22" x14ac:dyDescent="0.15">
      <c r="F90" s="53" t="s">
        <v>120</v>
      </c>
      <c r="G90" s="53" t="str">
        <f>IF(F90="高",COUNT(G$2:G89)+1,"")</f>
        <v/>
      </c>
      <c r="H90" s="53" t="str">
        <f>IF(F90="群",COUNT(H$2:H89)+1,"")</f>
        <v/>
      </c>
      <c r="I90" s="53" t="str">
        <f>IF(F90="箕",COUNT(I$2:I89)+1,"")</f>
        <v/>
      </c>
      <c r="J90" s="53" t="str">
        <f>IF(F90="倉",COUNT(J$2:J89)+1,"")</f>
        <v/>
      </c>
      <c r="K90" s="53">
        <f>IF(F90="榛",COUNT(K$2:K89)+1,"")</f>
        <v>7</v>
      </c>
      <c r="L90" s="53" t="str">
        <f>IF(F90="吉",COUNT(L$2:L89)+1,"")</f>
        <v/>
      </c>
      <c r="M90" s="53" t="str">
        <f>IF(F90="新",COUNT(M$2:M89)+1,"")</f>
        <v/>
      </c>
      <c r="N90" s="53">
        <v>89</v>
      </c>
      <c r="O90" s="53" t="s">
        <v>246</v>
      </c>
      <c r="P90" s="53" t="str">
        <f t="shared" si="10"/>
        <v>台新田町</v>
      </c>
      <c r="Q90" s="53" t="str">
        <f t="shared" si="11"/>
        <v/>
      </c>
      <c r="R90" s="53" t="str">
        <f t="shared" si="7"/>
        <v/>
      </c>
      <c r="S90" s="53" t="str">
        <f t="shared" si="8"/>
        <v/>
      </c>
      <c r="T90" s="53" t="str">
        <f t="shared" si="12"/>
        <v/>
      </c>
      <c r="U90" s="53" t="str">
        <f t="shared" si="13"/>
        <v/>
      </c>
      <c r="V90" s="53" t="str">
        <f t="shared" si="9"/>
        <v/>
      </c>
    </row>
    <row r="91" spans="1:22" x14ac:dyDescent="0.15">
      <c r="F91" s="53" t="s">
        <v>116</v>
      </c>
      <c r="G91" s="53">
        <f>IF(F91="高",COUNT(G$2:G90)+1,"")</f>
        <v>73</v>
      </c>
      <c r="H91" s="53" t="str">
        <f>IF(F91="群",COUNT(H$2:H90)+1,"")</f>
        <v/>
      </c>
      <c r="I91" s="53" t="str">
        <f>IF(F91="箕",COUNT(I$2:I90)+1,"")</f>
        <v/>
      </c>
      <c r="J91" s="53" t="str">
        <f>IF(F91="倉",COUNT(J$2:J90)+1,"")</f>
        <v/>
      </c>
      <c r="K91" s="53" t="str">
        <f>IF(F91="榛",COUNT(K$2:K90)+1,"")</f>
        <v/>
      </c>
      <c r="L91" s="53" t="str">
        <f>IF(F91="吉",COUNT(L$2:L90)+1,"")</f>
        <v/>
      </c>
      <c r="M91" s="53" t="str">
        <f>IF(F91="新",COUNT(M$2:M90)+1,"")</f>
        <v/>
      </c>
      <c r="N91" s="53">
        <v>90</v>
      </c>
      <c r="O91" s="53" t="s">
        <v>247</v>
      </c>
      <c r="P91" s="53" t="str">
        <f t="shared" si="10"/>
        <v>台町</v>
      </c>
      <c r="Q91" s="53" t="str">
        <f t="shared" si="11"/>
        <v/>
      </c>
      <c r="R91" s="53" t="str">
        <f t="shared" si="7"/>
        <v/>
      </c>
      <c r="S91" s="53" t="str">
        <f t="shared" si="8"/>
        <v/>
      </c>
      <c r="T91" s="53" t="str">
        <f t="shared" si="12"/>
        <v/>
      </c>
      <c r="U91" s="53" t="str">
        <f t="shared" si="13"/>
        <v/>
      </c>
      <c r="V91" s="53" t="str">
        <f t="shared" si="9"/>
        <v/>
      </c>
    </row>
    <row r="92" spans="1:22" x14ac:dyDescent="0.15">
      <c r="F92" s="53" t="s">
        <v>116</v>
      </c>
      <c r="G92" s="53">
        <f>IF(F92="高",COUNT(G$2:G91)+1,"")</f>
        <v>74</v>
      </c>
      <c r="H92" s="53" t="str">
        <f>IF(F92="群",COUNT(H$2:H91)+1,"")</f>
        <v/>
      </c>
      <c r="I92" s="53" t="str">
        <f>IF(F92="箕",COUNT(I$2:I91)+1,"")</f>
        <v/>
      </c>
      <c r="J92" s="53" t="str">
        <f>IF(F92="倉",COUNT(J$2:J91)+1,"")</f>
        <v/>
      </c>
      <c r="K92" s="53" t="str">
        <f>IF(F92="榛",COUNT(K$2:K91)+1,"")</f>
        <v/>
      </c>
      <c r="L92" s="53" t="str">
        <f>IF(F92="吉",COUNT(L$2:L91)+1,"")</f>
        <v/>
      </c>
      <c r="M92" s="53" t="str">
        <f>IF(F92="新",COUNT(M$2:M91)+1,"")</f>
        <v/>
      </c>
      <c r="N92" s="53">
        <v>91</v>
      </c>
      <c r="O92" s="53" t="s">
        <v>248</v>
      </c>
      <c r="P92" s="53" t="str">
        <f t="shared" si="10"/>
        <v>高砂町</v>
      </c>
      <c r="Q92" s="53" t="str">
        <f t="shared" si="11"/>
        <v/>
      </c>
      <c r="R92" s="53" t="str">
        <f t="shared" si="7"/>
        <v/>
      </c>
      <c r="S92" s="53" t="str">
        <f t="shared" si="8"/>
        <v/>
      </c>
      <c r="T92" s="53" t="str">
        <f t="shared" si="12"/>
        <v/>
      </c>
      <c r="U92" s="53" t="str">
        <f t="shared" si="13"/>
        <v/>
      </c>
      <c r="V92" s="53" t="str">
        <f t="shared" si="9"/>
        <v/>
      </c>
    </row>
    <row r="93" spans="1:22" x14ac:dyDescent="0.15">
      <c r="F93" s="53" t="s">
        <v>116</v>
      </c>
      <c r="G93" s="53">
        <f>IF(F93="高",COUNT(G$2:G92)+1,"")</f>
        <v>75</v>
      </c>
      <c r="H93" s="53" t="str">
        <f>IF(F93="群",COUNT(H$2:H92)+1,"")</f>
        <v/>
      </c>
      <c r="I93" s="53" t="str">
        <f>IF(F93="箕",COUNT(I$2:I92)+1,"")</f>
        <v/>
      </c>
      <c r="J93" s="53" t="str">
        <f>IF(F93="倉",COUNT(J$2:J92)+1,"")</f>
        <v/>
      </c>
      <c r="K93" s="53" t="str">
        <f>IF(F93="榛",COUNT(K$2:K92)+1,"")</f>
        <v/>
      </c>
      <c r="L93" s="53" t="str">
        <f>IF(F93="吉",COUNT(L$2:L92)+1,"")</f>
        <v/>
      </c>
      <c r="M93" s="53" t="str">
        <f>IF(F93="新",COUNT(M$2:M92)+1,"")</f>
        <v/>
      </c>
      <c r="N93" s="53">
        <v>92</v>
      </c>
      <c r="O93" s="53" t="s">
        <v>249</v>
      </c>
      <c r="P93" s="53" t="str">
        <f t="shared" si="10"/>
        <v>高関町</v>
      </c>
      <c r="Q93" s="53" t="str">
        <f t="shared" si="11"/>
        <v/>
      </c>
      <c r="R93" s="53" t="str">
        <f t="shared" si="7"/>
        <v/>
      </c>
      <c r="S93" s="53" t="str">
        <f t="shared" si="8"/>
        <v/>
      </c>
      <c r="T93" s="53" t="str">
        <f t="shared" si="12"/>
        <v/>
      </c>
      <c r="U93" s="53" t="str">
        <f t="shared" si="13"/>
        <v/>
      </c>
      <c r="V93" s="53" t="str">
        <f t="shared" si="9"/>
        <v/>
      </c>
    </row>
    <row r="94" spans="1:22" x14ac:dyDescent="0.15">
      <c r="F94" s="53" t="s">
        <v>116</v>
      </c>
      <c r="G94" s="53">
        <f>IF(F94="高",COUNT(G$2:G93)+1,"")</f>
        <v>76</v>
      </c>
      <c r="H94" s="53" t="str">
        <f>IF(F94="群",COUNT(H$2:H93)+1,"")</f>
        <v/>
      </c>
      <c r="I94" s="53" t="str">
        <f>IF(F94="箕",COUNT(I$2:I93)+1,"")</f>
        <v/>
      </c>
      <c r="J94" s="53" t="str">
        <f>IF(F94="倉",COUNT(J$2:J93)+1,"")</f>
        <v/>
      </c>
      <c r="K94" s="53" t="str">
        <f>IF(F94="榛",COUNT(K$2:K93)+1,"")</f>
        <v/>
      </c>
      <c r="L94" s="53" t="str">
        <f>IF(F94="吉",COUNT(L$2:L93)+1,"")</f>
        <v/>
      </c>
      <c r="M94" s="53" t="str">
        <f>IF(F94="新",COUNT(M$2:M93)+1,"")</f>
        <v/>
      </c>
      <c r="N94" s="53">
        <v>93</v>
      </c>
      <c r="O94" s="53" t="s">
        <v>250</v>
      </c>
      <c r="P94" s="53" t="str">
        <f t="shared" si="10"/>
        <v>高松町</v>
      </c>
      <c r="Q94" s="53" t="str">
        <f t="shared" si="11"/>
        <v/>
      </c>
      <c r="R94" s="53" t="str">
        <f t="shared" si="7"/>
        <v/>
      </c>
      <c r="S94" s="53" t="str">
        <f t="shared" si="8"/>
        <v/>
      </c>
      <c r="T94" s="53" t="str">
        <f t="shared" si="12"/>
        <v/>
      </c>
      <c r="U94" s="53" t="str">
        <f t="shared" si="13"/>
        <v/>
      </c>
      <c r="V94" s="53" t="str">
        <f t="shared" si="9"/>
        <v/>
      </c>
    </row>
    <row r="95" spans="1:22" x14ac:dyDescent="0.15">
      <c r="F95" s="53" t="s">
        <v>120</v>
      </c>
      <c r="G95" s="53" t="str">
        <f>IF(F95="高",COUNT(G$2:G94)+1,"")</f>
        <v/>
      </c>
      <c r="H95" s="53" t="str">
        <f>IF(F95="群",COUNT(H$2:H94)+1,"")</f>
        <v/>
      </c>
      <c r="I95" s="53" t="str">
        <f>IF(F95="箕",COUNT(I$2:I94)+1,"")</f>
        <v/>
      </c>
      <c r="J95" s="53" t="str">
        <f>IF(F95="倉",COUNT(J$2:J94)+1,"")</f>
        <v/>
      </c>
      <c r="K95" s="53">
        <f>IF(F95="榛",COUNT(K$2:K94)+1,"")</f>
        <v>8</v>
      </c>
      <c r="L95" s="53" t="str">
        <f>IF(F95="吉",COUNT(L$2:L94)+1,"")</f>
        <v/>
      </c>
      <c r="M95" s="53" t="str">
        <f>IF(F95="新",COUNT(M$2:M94)+1,"")</f>
        <v/>
      </c>
      <c r="N95" s="53">
        <v>94</v>
      </c>
      <c r="O95" s="53" t="s">
        <v>251</v>
      </c>
      <c r="P95" s="53" t="str">
        <f t="shared" si="10"/>
        <v>竜見町</v>
      </c>
      <c r="Q95" s="53" t="str">
        <f t="shared" si="11"/>
        <v/>
      </c>
      <c r="R95" s="53" t="str">
        <f t="shared" si="7"/>
        <v/>
      </c>
      <c r="S95" s="53" t="str">
        <f t="shared" si="8"/>
        <v/>
      </c>
      <c r="T95" s="53" t="str">
        <f t="shared" si="12"/>
        <v/>
      </c>
      <c r="U95" s="53" t="str">
        <f t="shared" si="13"/>
        <v/>
      </c>
      <c r="V95" s="53" t="str">
        <f t="shared" si="9"/>
        <v/>
      </c>
    </row>
    <row r="96" spans="1:22" x14ac:dyDescent="0.15">
      <c r="F96" s="53" t="s">
        <v>116</v>
      </c>
      <c r="G96" s="53">
        <f>IF(F96="高",COUNT(G$2:G95)+1,"")</f>
        <v>77</v>
      </c>
      <c r="H96" s="53" t="str">
        <f>IF(F96="群",COUNT(H$2:H95)+1,"")</f>
        <v/>
      </c>
      <c r="I96" s="53" t="str">
        <f>IF(F96="箕",COUNT(I$2:I95)+1,"")</f>
        <v/>
      </c>
      <c r="J96" s="53" t="str">
        <f>IF(F96="倉",COUNT(J$2:J95)+1,"")</f>
        <v/>
      </c>
      <c r="K96" s="53" t="str">
        <f>IF(F96="榛",COUNT(K$2:K95)+1,"")</f>
        <v/>
      </c>
      <c r="L96" s="53" t="str">
        <f>IF(F96="吉",COUNT(L$2:L95)+1,"")</f>
        <v/>
      </c>
      <c r="M96" s="53" t="str">
        <f>IF(F96="新",COUNT(M$2:M95)+1,"")</f>
        <v/>
      </c>
      <c r="N96" s="53">
        <v>95</v>
      </c>
      <c r="O96" s="53" t="s">
        <v>252</v>
      </c>
      <c r="P96" s="53" t="str">
        <f t="shared" si="10"/>
        <v>田町</v>
      </c>
      <c r="Q96" s="53" t="str">
        <f t="shared" si="11"/>
        <v/>
      </c>
      <c r="R96" s="53" t="str">
        <f t="shared" si="7"/>
        <v/>
      </c>
      <c r="S96" s="53" t="str">
        <f t="shared" si="8"/>
        <v/>
      </c>
      <c r="T96" s="53" t="str">
        <f t="shared" si="12"/>
        <v/>
      </c>
      <c r="U96" s="53" t="str">
        <f t="shared" si="13"/>
        <v/>
      </c>
      <c r="V96" s="53" t="str">
        <f t="shared" si="9"/>
        <v/>
      </c>
    </row>
    <row r="97" spans="6:22" x14ac:dyDescent="0.15">
      <c r="F97" s="53" t="s">
        <v>116</v>
      </c>
      <c r="G97" s="53">
        <f>IF(F97="高",COUNT(G$2:G96)+1,"")</f>
        <v>78</v>
      </c>
      <c r="H97" s="53" t="str">
        <f>IF(F97="群",COUNT(H$2:H96)+1,"")</f>
        <v/>
      </c>
      <c r="I97" s="53" t="str">
        <f>IF(F97="箕",COUNT(I$2:I96)+1,"")</f>
        <v/>
      </c>
      <c r="J97" s="53" t="str">
        <f>IF(F97="倉",COUNT(J$2:J96)+1,"")</f>
        <v/>
      </c>
      <c r="K97" s="53" t="str">
        <f>IF(F97="榛",COUNT(K$2:K96)+1,"")</f>
        <v/>
      </c>
      <c r="L97" s="53" t="str">
        <f>IF(F97="吉",COUNT(L$2:L96)+1,"")</f>
        <v/>
      </c>
      <c r="M97" s="53" t="str">
        <f>IF(F97="新",COUNT(M$2:M96)+1,"")</f>
        <v/>
      </c>
      <c r="N97" s="53">
        <v>96</v>
      </c>
      <c r="O97" s="53" t="s">
        <v>253</v>
      </c>
      <c r="P97" s="53" t="str">
        <f t="shared" si="10"/>
        <v>筑縄町</v>
      </c>
      <c r="Q97" s="53" t="str">
        <f t="shared" si="11"/>
        <v/>
      </c>
      <c r="R97" s="53" t="str">
        <f t="shared" si="7"/>
        <v/>
      </c>
      <c r="S97" s="53" t="str">
        <f t="shared" si="8"/>
        <v/>
      </c>
      <c r="T97" s="53" t="str">
        <f t="shared" si="12"/>
        <v/>
      </c>
      <c r="U97" s="53" t="str">
        <f t="shared" si="13"/>
        <v/>
      </c>
      <c r="V97" s="53" t="str">
        <f t="shared" si="9"/>
        <v/>
      </c>
    </row>
    <row r="98" spans="6:22" x14ac:dyDescent="0.15">
      <c r="F98" s="53" t="s">
        <v>116</v>
      </c>
      <c r="G98" s="53">
        <f>IF(F98="高",COUNT(G$2:G97)+1,"")</f>
        <v>79</v>
      </c>
      <c r="H98" s="53" t="str">
        <f>IF(F98="群",COUNT(H$2:H97)+1,"")</f>
        <v/>
      </c>
      <c r="I98" s="53" t="str">
        <f>IF(F98="箕",COUNT(I$2:I97)+1,"")</f>
        <v/>
      </c>
      <c r="J98" s="53" t="str">
        <f>IF(F98="倉",COUNT(J$2:J97)+1,"")</f>
        <v/>
      </c>
      <c r="K98" s="53" t="str">
        <f>IF(F98="榛",COUNT(K$2:K97)+1,"")</f>
        <v/>
      </c>
      <c r="L98" s="53" t="str">
        <f>IF(F98="吉",COUNT(L$2:L97)+1,"")</f>
        <v/>
      </c>
      <c r="M98" s="53" t="str">
        <f>IF(F98="新",COUNT(M$2:M97)+1,"")</f>
        <v/>
      </c>
      <c r="N98" s="53">
        <v>97</v>
      </c>
      <c r="O98" s="53" t="s">
        <v>254</v>
      </c>
      <c r="P98" s="53" t="str">
        <f t="shared" si="10"/>
        <v>椿町</v>
      </c>
      <c r="Q98" s="53" t="str">
        <f t="shared" si="11"/>
        <v/>
      </c>
      <c r="R98" s="53" t="str">
        <f t="shared" si="7"/>
        <v/>
      </c>
      <c r="S98" s="53" t="str">
        <f t="shared" si="8"/>
        <v/>
      </c>
      <c r="T98" s="53" t="str">
        <f t="shared" si="12"/>
        <v/>
      </c>
      <c r="U98" s="53" t="str">
        <f t="shared" si="13"/>
        <v/>
      </c>
      <c r="V98" s="53" t="str">
        <f t="shared" si="9"/>
        <v/>
      </c>
    </row>
    <row r="99" spans="6:22" x14ac:dyDescent="0.15">
      <c r="F99" s="53" t="s">
        <v>116</v>
      </c>
      <c r="G99" s="53">
        <f>IF(F99="高",COUNT(G$2:G98)+1,"")</f>
        <v>80</v>
      </c>
      <c r="H99" s="53" t="str">
        <f>IF(F99="群",COUNT(H$2:H98)+1,"")</f>
        <v/>
      </c>
      <c r="I99" s="53" t="str">
        <f>IF(F99="箕",COUNT(I$2:I98)+1,"")</f>
        <v/>
      </c>
      <c r="J99" s="53" t="str">
        <f>IF(F99="倉",COUNT(J$2:J98)+1,"")</f>
        <v/>
      </c>
      <c r="K99" s="53" t="str">
        <f>IF(F99="榛",COUNT(K$2:K98)+1,"")</f>
        <v/>
      </c>
      <c r="L99" s="53" t="str">
        <f>IF(F99="吉",COUNT(L$2:L98)+1,"")</f>
        <v/>
      </c>
      <c r="M99" s="53" t="str">
        <f>IF(F99="新",COUNT(M$2:M98)+1,"")</f>
        <v/>
      </c>
      <c r="N99" s="53">
        <v>98</v>
      </c>
      <c r="O99" s="53" t="s">
        <v>255</v>
      </c>
      <c r="P99" s="53" t="str">
        <f t="shared" si="10"/>
        <v>鶴見町</v>
      </c>
      <c r="Q99" s="53" t="str">
        <f t="shared" si="11"/>
        <v/>
      </c>
      <c r="R99" s="53" t="str">
        <f t="shared" si="7"/>
        <v/>
      </c>
      <c r="S99" s="53" t="str">
        <f t="shared" si="8"/>
        <v/>
      </c>
      <c r="T99" s="53" t="str">
        <f t="shared" si="12"/>
        <v/>
      </c>
      <c r="U99" s="53" t="str">
        <f t="shared" si="13"/>
        <v/>
      </c>
      <c r="V99" s="53" t="str">
        <f t="shared" si="9"/>
        <v/>
      </c>
    </row>
    <row r="100" spans="6:22" x14ac:dyDescent="0.15">
      <c r="F100" s="53" t="s">
        <v>116</v>
      </c>
      <c r="G100" s="53">
        <f>IF(F100="高",COUNT(G$2:G99)+1,"")</f>
        <v>81</v>
      </c>
      <c r="H100" s="53" t="str">
        <f>IF(F100="群",COUNT(H$2:H99)+1,"")</f>
        <v/>
      </c>
      <c r="I100" s="53" t="str">
        <f>IF(F100="箕",COUNT(I$2:I99)+1,"")</f>
        <v/>
      </c>
      <c r="J100" s="53" t="str">
        <f>IF(F100="倉",COUNT(J$2:J99)+1,"")</f>
        <v/>
      </c>
      <c r="K100" s="53" t="str">
        <f>IF(F100="榛",COUNT(K$2:K99)+1,"")</f>
        <v/>
      </c>
      <c r="L100" s="53" t="str">
        <f>IF(F100="吉",COUNT(L$2:L99)+1,"")</f>
        <v/>
      </c>
      <c r="M100" s="53" t="str">
        <f>IF(F100="新",COUNT(M$2:M99)+1,"")</f>
        <v/>
      </c>
      <c r="N100" s="53">
        <v>99</v>
      </c>
      <c r="O100" s="53" t="s">
        <v>256</v>
      </c>
      <c r="P100" s="53" t="str">
        <f t="shared" si="10"/>
        <v>寺尾町</v>
      </c>
      <c r="Q100" s="53" t="str">
        <f t="shared" si="11"/>
        <v/>
      </c>
      <c r="R100" s="53" t="str">
        <f t="shared" si="7"/>
        <v/>
      </c>
      <c r="S100" s="53" t="str">
        <f t="shared" si="8"/>
        <v/>
      </c>
      <c r="T100" s="53" t="str">
        <f t="shared" si="12"/>
        <v/>
      </c>
      <c r="U100" s="53" t="str">
        <f t="shared" si="13"/>
        <v/>
      </c>
      <c r="V100" s="53" t="str">
        <f t="shared" si="9"/>
        <v/>
      </c>
    </row>
    <row r="101" spans="6:22" x14ac:dyDescent="0.15">
      <c r="F101" s="53" t="s">
        <v>116</v>
      </c>
      <c r="G101" s="53">
        <f>IF(F101="高",COUNT(G$2:G100)+1,"")</f>
        <v>82</v>
      </c>
      <c r="H101" s="53" t="str">
        <f>IF(F101="群",COUNT(H$2:H100)+1,"")</f>
        <v/>
      </c>
      <c r="I101" s="53" t="str">
        <f>IF(F101="箕",COUNT(I$2:I100)+1,"")</f>
        <v/>
      </c>
      <c r="J101" s="53" t="str">
        <f>IF(F101="倉",COUNT(J$2:J100)+1,"")</f>
        <v/>
      </c>
      <c r="K101" s="53" t="str">
        <f>IF(F101="榛",COUNT(K$2:K100)+1,"")</f>
        <v/>
      </c>
      <c r="L101" s="53" t="str">
        <f>IF(F101="吉",COUNT(L$2:L100)+1,"")</f>
        <v/>
      </c>
      <c r="M101" s="53" t="str">
        <f>IF(F101="新",COUNT(M$2:M100)+1,"")</f>
        <v/>
      </c>
      <c r="N101" s="53">
        <v>100</v>
      </c>
      <c r="O101" s="53" t="s">
        <v>257</v>
      </c>
      <c r="P101" s="53" t="str">
        <f t="shared" si="10"/>
        <v>天神町</v>
      </c>
      <c r="Q101" s="53" t="str">
        <f t="shared" si="11"/>
        <v/>
      </c>
      <c r="R101" s="53" t="str">
        <f t="shared" si="7"/>
        <v/>
      </c>
      <c r="S101" s="53" t="str">
        <f t="shared" si="8"/>
        <v/>
      </c>
      <c r="T101" s="53" t="str">
        <f t="shared" si="12"/>
        <v/>
      </c>
      <c r="U101" s="53" t="str">
        <f t="shared" si="13"/>
        <v/>
      </c>
      <c r="V101" s="53" t="str">
        <f t="shared" si="9"/>
        <v/>
      </c>
    </row>
    <row r="102" spans="6:22" x14ac:dyDescent="0.15">
      <c r="F102" s="53" t="s">
        <v>116</v>
      </c>
      <c r="G102" s="53">
        <f>IF(F102="高",COUNT(G$2:G101)+1,"")</f>
        <v>83</v>
      </c>
      <c r="H102" s="53" t="str">
        <f>IF(F102="群",COUNT(H$2:H101)+1,"")</f>
        <v/>
      </c>
      <c r="I102" s="53" t="str">
        <f>IF(F102="箕",COUNT(I$2:I101)+1,"")</f>
        <v/>
      </c>
      <c r="J102" s="53" t="str">
        <f>IF(F102="倉",COUNT(J$2:J101)+1,"")</f>
        <v/>
      </c>
      <c r="K102" s="53" t="str">
        <f>IF(F102="榛",COUNT(K$2:K101)+1,"")</f>
        <v/>
      </c>
      <c r="L102" s="53" t="str">
        <f>IF(F102="吉",COUNT(L$2:L101)+1,"")</f>
        <v/>
      </c>
      <c r="M102" s="53" t="str">
        <f>IF(F102="新",COUNT(M$2:M101)+1,"")</f>
        <v/>
      </c>
      <c r="N102" s="53">
        <v>101</v>
      </c>
      <c r="O102" s="53" t="s">
        <v>258</v>
      </c>
      <c r="P102" s="53" t="str">
        <f t="shared" si="10"/>
        <v>通町</v>
      </c>
      <c r="Q102" s="53" t="str">
        <f t="shared" si="11"/>
        <v/>
      </c>
      <c r="R102" s="53" t="str">
        <f t="shared" si="7"/>
        <v/>
      </c>
      <c r="S102" s="53" t="str">
        <f t="shared" si="8"/>
        <v/>
      </c>
      <c r="T102" s="53" t="str">
        <f t="shared" si="12"/>
        <v/>
      </c>
      <c r="U102" s="53" t="str">
        <f t="shared" si="13"/>
        <v/>
      </c>
      <c r="V102" s="53" t="str">
        <f t="shared" si="9"/>
        <v/>
      </c>
    </row>
    <row r="103" spans="6:22" x14ac:dyDescent="0.15">
      <c r="F103" s="53" t="s">
        <v>116</v>
      </c>
      <c r="G103" s="53">
        <f>IF(F103="高",COUNT(G$2:G102)+1,"")</f>
        <v>84</v>
      </c>
      <c r="H103" s="53" t="str">
        <f>IF(F103="群",COUNT(H$2:H102)+1,"")</f>
        <v/>
      </c>
      <c r="I103" s="53" t="str">
        <f>IF(F103="箕",COUNT(I$2:I102)+1,"")</f>
        <v/>
      </c>
      <c r="J103" s="53" t="str">
        <f>IF(F103="倉",COUNT(J$2:J102)+1,"")</f>
        <v/>
      </c>
      <c r="K103" s="53" t="str">
        <f>IF(F103="榛",COUNT(K$2:K102)+1,"")</f>
        <v/>
      </c>
      <c r="L103" s="53" t="str">
        <f>IF(F103="吉",COUNT(L$2:L102)+1,"")</f>
        <v/>
      </c>
      <c r="M103" s="53" t="str">
        <f>IF(F103="新",COUNT(M$2:M102)+1,"")</f>
        <v/>
      </c>
      <c r="N103" s="53">
        <v>102</v>
      </c>
      <c r="O103" s="53" t="s">
        <v>259</v>
      </c>
      <c r="P103" s="53" t="str">
        <f t="shared" si="10"/>
        <v>常盤町</v>
      </c>
      <c r="Q103" s="53" t="str">
        <f t="shared" si="11"/>
        <v/>
      </c>
      <c r="R103" s="53" t="str">
        <f t="shared" si="7"/>
        <v/>
      </c>
      <c r="S103" s="53" t="str">
        <f t="shared" si="8"/>
        <v/>
      </c>
      <c r="T103" s="53" t="str">
        <f t="shared" si="12"/>
        <v/>
      </c>
      <c r="U103" s="53" t="str">
        <f t="shared" si="13"/>
        <v/>
      </c>
      <c r="V103" s="53" t="str">
        <f t="shared" si="9"/>
        <v/>
      </c>
    </row>
    <row r="104" spans="6:22" x14ac:dyDescent="0.15">
      <c r="F104" s="53" t="s">
        <v>122</v>
      </c>
      <c r="G104" s="53" t="str">
        <f>IF(F104="高",COUNT(G$2:G103)+1,"")</f>
        <v/>
      </c>
      <c r="H104" s="53" t="str">
        <f>IF(F104="群",COUNT(H$2:H103)+1,"")</f>
        <v/>
      </c>
      <c r="I104" s="53" t="str">
        <f>IF(F104="箕",COUNT(I$2:I103)+1,"")</f>
        <v/>
      </c>
      <c r="J104" s="53" t="str">
        <f>IF(F104="倉",COUNT(J$2:J103)+1,"")</f>
        <v/>
      </c>
      <c r="K104" s="53" t="str">
        <f>IF(F104="榛",COUNT(K$2:K103)+1,"")</f>
        <v/>
      </c>
      <c r="L104" s="53" t="str">
        <f>IF(F104="吉",COUNT(L$2:L103)+1,"")</f>
        <v/>
      </c>
      <c r="M104" s="53">
        <f>IF(F104="新",COUNT(M$2:M103)+1,"")</f>
        <v>1</v>
      </c>
      <c r="N104" s="53">
        <v>103</v>
      </c>
      <c r="O104" s="53" t="s">
        <v>260</v>
      </c>
      <c r="P104" s="53" t="str">
        <f t="shared" si="10"/>
        <v>問屋町１丁目</v>
      </c>
      <c r="Q104" s="53" t="str">
        <f t="shared" si="11"/>
        <v/>
      </c>
      <c r="R104" s="53" t="str">
        <f t="shared" si="7"/>
        <v/>
      </c>
      <c r="S104" s="53" t="str">
        <f t="shared" si="8"/>
        <v/>
      </c>
      <c r="T104" s="53" t="str">
        <f t="shared" si="12"/>
        <v/>
      </c>
      <c r="U104" s="53" t="str">
        <f t="shared" si="13"/>
        <v/>
      </c>
      <c r="V104" s="53" t="str">
        <f t="shared" si="9"/>
        <v/>
      </c>
    </row>
    <row r="105" spans="6:22" x14ac:dyDescent="0.15">
      <c r="F105" s="53" t="s">
        <v>116</v>
      </c>
      <c r="G105" s="53">
        <f>IF(F105="高",COUNT(G$2:G104)+1,"")</f>
        <v>85</v>
      </c>
      <c r="H105" s="53" t="str">
        <f>IF(F105="群",COUNT(H$2:H104)+1,"")</f>
        <v/>
      </c>
      <c r="I105" s="53" t="str">
        <f>IF(F105="箕",COUNT(I$2:I104)+1,"")</f>
        <v/>
      </c>
      <c r="J105" s="53" t="str">
        <f>IF(F105="倉",COUNT(J$2:J104)+1,"")</f>
        <v/>
      </c>
      <c r="K105" s="53" t="str">
        <f>IF(F105="榛",COUNT(K$2:K104)+1,"")</f>
        <v/>
      </c>
      <c r="L105" s="53" t="str">
        <f>IF(F105="吉",COUNT(L$2:L104)+1,"")</f>
        <v/>
      </c>
      <c r="M105" s="53" t="str">
        <f>IF(F105="新",COUNT(M$2:M104)+1,"")</f>
        <v/>
      </c>
      <c r="N105" s="53">
        <v>104</v>
      </c>
      <c r="O105" s="53" t="s">
        <v>261</v>
      </c>
      <c r="P105" s="53" t="str">
        <f t="shared" si="10"/>
        <v>問屋町２丁目</v>
      </c>
      <c r="Q105" s="53" t="str">
        <f t="shared" si="11"/>
        <v/>
      </c>
      <c r="R105" s="53" t="str">
        <f t="shared" si="7"/>
        <v/>
      </c>
      <c r="S105" s="53" t="str">
        <f t="shared" si="8"/>
        <v/>
      </c>
      <c r="T105" s="53" t="str">
        <f t="shared" si="12"/>
        <v/>
      </c>
      <c r="U105" s="53" t="str">
        <f t="shared" si="13"/>
        <v/>
      </c>
      <c r="V105" s="53" t="str">
        <f t="shared" si="9"/>
        <v/>
      </c>
    </row>
    <row r="106" spans="6:22" x14ac:dyDescent="0.15">
      <c r="F106" s="53" t="s">
        <v>117</v>
      </c>
      <c r="G106" s="53" t="str">
        <f>IF(F106="高",COUNT(G$2:G105)+1,"")</f>
        <v/>
      </c>
      <c r="H106" s="53">
        <f>IF(F106="群",COUNT(H$2:H105)+1,"")</f>
        <v>6</v>
      </c>
      <c r="I106" s="53" t="str">
        <f>IF(F106="箕",COUNT(I$2:I105)+1,"")</f>
        <v/>
      </c>
      <c r="J106" s="53" t="str">
        <f>IF(F106="倉",COUNT(J$2:J105)+1,"")</f>
        <v/>
      </c>
      <c r="K106" s="53" t="str">
        <f>IF(F106="榛",COUNT(K$2:K105)+1,"")</f>
        <v/>
      </c>
      <c r="L106" s="53" t="str">
        <f>IF(F106="吉",COUNT(L$2:L105)+1,"")</f>
        <v/>
      </c>
      <c r="M106" s="53" t="str">
        <f>IF(F106="新",COUNT(M$2:M105)+1,"")</f>
        <v/>
      </c>
      <c r="N106" s="53">
        <v>105</v>
      </c>
      <c r="O106" s="53" t="s">
        <v>262</v>
      </c>
      <c r="P106" s="53" t="str">
        <f t="shared" si="10"/>
        <v>問屋町３丁目</v>
      </c>
      <c r="Q106" s="53" t="str">
        <f t="shared" si="11"/>
        <v/>
      </c>
      <c r="R106" s="53" t="str">
        <f t="shared" si="7"/>
        <v/>
      </c>
      <c r="S106" s="53" t="str">
        <f t="shared" si="8"/>
        <v/>
      </c>
      <c r="T106" s="53" t="str">
        <f t="shared" si="12"/>
        <v/>
      </c>
      <c r="U106" s="53" t="str">
        <f t="shared" si="13"/>
        <v/>
      </c>
      <c r="V106" s="53" t="str">
        <f t="shared" si="9"/>
        <v/>
      </c>
    </row>
    <row r="107" spans="6:22" x14ac:dyDescent="0.15">
      <c r="F107" s="53" t="s">
        <v>116</v>
      </c>
      <c r="G107" s="53">
        <f>IF(F107="高",COUNT(G$2:G106)+1,"")</f>
        <v>86</v>
      </c>
      <c r="H107" s="53" t="str">
        <f>IF(F107="群",COUNT(H$2:H106)+1,"")</f>
        <v/>
      </c>
      <c r="I107" s="53" t="str">
        <f>IF(F107="箕",COUNT(I$2:I106)+1,"")</f>
        <v/>
      </c>
      <c r="J107" s="53" t="str">
        <f>IF(F107="倉",COUNT(J$2:J106)+1,"")</f>
        <v/>
      </c>
      <c r="K107" s="53" t="str">
        <f>IF(F107="榛",COUNT(K$2:K106)+1,"")</f>
        <v/>
      </c>
      <c r="L107" s="53" t="str">
        <f>IF(F107="吉",COUNT(L$2:L106)+1,"")</f>
        <v/>
      </c>
      <c r="M107" s="53" t="str">
        <f>IF(F107="新",COUNT(M$2:M106)+1,"")</f>
        <v/>
      </c>
      <c r="N107" s="53">
        <v>106</v>
      </c>
      <c r="O107" s="53" t="s">
        <v>263</v>
      </c>
      <c r="P107" s="53" t="str">
        <f t="shared" si="10"/>
        <v>問屋町４丁目</v>
      </c>
      <c r="Q107" s="53" t="str">
        <f t="shared" si="11"/>
        <v/>
      </c>
      <c r="R107" s="53" t="str">
        <f t="shared" si="7"/>
        <v/>
      </c>
      <c r="S107" s="53" t="str">
        <f t="shared" si="8"/>
        <v/>
      </c>
      <c r="T107" s="53" t="str">
        <f t="shared" si="12"/>
        <v/>
      </c>
      <c r="U107" s="53" t="str">
        <f t="shared" si="13"/>
        <v/>
      </c>
      <c r="V107" s="53" t="str">
        <f t="shared" si="9"/>
        <v/>
      </c>
    </row>
    <row r="108" spans="6:22" x14ac:dyDescent="0.15">
      <c r="F108" s="53" t="s">
        <v>116</v>
      </c>
      <c r="G108" s="53">
        <f>IF(F108="高",COUNT(G$2:G107)+1,"")</f>
        <v>87</v>
      </c>
      <c r="H108" s="53" t="str">
        <f>IF(F108="群",COUNT(H$2:H107)+1,"")</f>
        <v/>
      </c>
      <c r="I108" s="53" t="str">
        <f>IF(F108="箕",COUNT(I$2:I107)+1,"")</f>
        <v/>
      </c>
      <c r="J108" s="53" t="str">
        <f>IF(F108="倉",COUNT(J$2:J107)+1,"")</f>
        <v/>
      </c>
      <c r="K108" s="53" t="str">
        <f>IF(F108="榛",COUNT(K$2:K107)+1,"")</f>
        <v/>
      </c>
      <c r="L108" s="53" t="str">
        <f>IF(F108="吉",COUNT(L$2:L107)+1,"")</f>
        <v/>
      </c>
      <c r="M108" s="53" t="str">
        <f>IF(F108="新",COUNT(M$2:M107)+1,"")</f>
        <v/>
      </c>
      <c r="N108" s="53">
        <v>107</v>
      </c>
      <c r="O108" s="53" t="s">
        <v>264</v>
      </c>
      <c r="P108" s="53" t="str">
        <f t="shared" si="10"/>
        <v>問屋町西１丁目</v>
      </c>
      <c r="Q108" s="53" t="str">
        <f t="shared" si="11"/>
        <v/>
      </c>
      <c r="R108" s="53" t="str">
        <f t="shared" si="7"/>
        <v/>
      </c>
      <c r="S108" s="53" t="str">
        <f t="shared" si="8"/>
        <v/>
      </c>
      <c r="T108" s="53" t="str">
        <f t="shared" si="12"/>
        <v/>
      </c>
      <c r="U108" s="53" t="str">
        <f t="shared" si="13"/>
        <v/>
      </c>
      <c r="V108" s="53" t="str">
        <f t="shared" si="9"/>
        <v/>
      </c>
    </row>
    <row r="109" spans="6:22" x14ac:dyDescent="0.15">
      <c r="F109" s="53" t="s">
        <v>116</v>
      </c>
      <c r="G109" s="53">
        <f>IF(F109="高",COUNT(G$2:G108)+1,"")</f>
        <v>88</v>
      </c>
      <c r="H109" s="53" t="str">
        <f>IF(F109="群",COUNT(H$2:H108)+1,"")</f>
        <v/>
      </c>
      <c r="I109" s="53" t="str">
        <f>IF(F109="箕",COUNT(I$2:I108)+1,"")</f>
        <v/>
      </c>
      <c r="J109" s="53" t="str">
        <f>IF(F109="倉",COUNT(J$2:J108)+1,"")</f>
        <v/>
      </c>
      <c r="K109" s="53" t="str">
        <f>IF(F109="榛",COUNT(K$2:K108)+1,"")</f>
        <v/>
      </c>
      <c r="L109" s="53" t="str">
        <f>IF(F109="吉",COUNT(L$2:L108)+1,"")</f>
        <v/>
      </c>
      <c r="M109" s="53" t="str">
        <f>IF(F109="新",COUNT(M$2:M108)+1,"")</f>
        <v/>
      </c>
      <c r="N109" s="53">
        <v>108</v>
      </c>
      <c r="O109" s="53" t="s">
        <v>265</v>
      </c>
      <c r="P109" s="53" t="str">
        <f t="shared" si="10"/>
        <v>問屋町西２丁目</v>
      </c>
      <c r="Q109" s="53" t="str">
        <f t="shared" si="11"/>
        <v/>
      </c>
      <c r="R109" s="53" t="str">
        <f t="shared" si="7"/>
        <v/>
      </c>
      <c r="S109" s="53" t="str">
        <f t="shared" si="8"/>
        <v/>
      </c>
      <c r="T109" s="53" t="str">
        <f t="shared" si="12"/>
        <v/>
      </c>
      <c r="U109" s="53" t="str">
        <f t="shared" si="13"/>
        <v/>
      </c>
      <c r="V109" s="53" t="str">
        <f t="shared" si="9"/>
        <v/>
      </c>
    </row>
    <row r="110" spans="6:22" x14ac:dyDescent="0.15">
      <c r="F110" s="53" t="s">
        <v>116</v>
      </c>
      <c r="G110" s="53">
        <f>IF(F110="高",COUNT(G$2:G109)+1,"")</f>
        <v>89</v>
      </c>
      <c r="H110" s="53" t="str">
        <f>IF(F110="群",COUNT(H$2:H109)+1,"")</f>
        <v/>
      </c>
      <c r="I110" s="53" t="str">
        <f>IF(F110="箕",COUNT(I$2:I109)+1,"")</f>
        <v/>
      </c>
      <c r="J110" s="53" t="str">
        <f>IF(F110="倉",COUNT(J$2:J109)+1,"")</f>
        <v/>
      </c>
      <c r="K110" s="53" t="str">
        <f>IF(F110="榛",COUNT(K$2:K109)+1,"")</f>
        <v/>
      </c>
      <c r="L110" s="53" t="str">
        <f>IF(F110="吉",COUNT(L$2:L109)+1,"")</f>
        <v/>
      </c>
      <c r="M110" s="53" t="str">
        <f>IF(F110="新",COUNT(M$2:M109)+1,"")</f>
        <v/>
      </c>
      <c r="N110" s="53">
        <v>109</v>
      </c>
      <c r="O110" s="53" t="s">
        <v>266</v>
      </c>
      <c r="P110" s="53" t="str">
        <f t="shared" si="10"/>
        <v>中居町１丁目</v>
      </c>
      <c r="Q110" s="53" t="str">
        <f t="shared" si="11"/>
        <v/>
      </c>
      <c r="R110" s="53" t="str">
        <f t="shared" si="7"/>
        <v/>
      </c>
      <c r="S110" s="53" t="str">
        <f t="shared" si="8"/>
        <v/>
      </c>
      <c r="T110" s="53" t="str">
        <f t="shared" si="12"/>
        <v/>
      </c>
      <c r="U110" s="53" t="str">
        <f t="shared" si="13"/>
        <v/>
      </c>
      <c r="V110" s="53" t="str">
        <f t="shared" si="9"/>
        <v/>
      </c>
    </row>
    <row r="111" spans="6:22" x14ac:dyDescent="0.15">
      <c r="F111" s="53" t="s">
        <v>116</v>
      </c>
      <c r="G111" s="53">
        <f>IF(F111="高",COUNT(G$2:G110)+1,"")</f>
        <v>90</v>
      </c>
      <c r="H111" s="53" t="str">
        <f>IF(F111="群",COUNT(H$2:H110)+1,"")</f>
        <v/>
      </c>
      <c r="I111" s="53" t="str">
        <f>IF(F111="箕",COUNT(I$2:I110)+1,"")</f>
        <v/>
      </c>
      <c r="J111" s="53" t="str">
        <f>IF(F111="倉",COUNT(J$2:J110)+1,"")</f>
        <v/>
      </c>
      <c r="K111" s="53" t="str">
        <f>IF(F111="榛",COUNT(K$2:K110)+1,"")</f>
        <v/>
      </c>
      <c r="L111" s="53" t="str">
        <f>IF(F111="吉",COUNT(L$2:L110)+1,"")</f>
        <v/>
      </c>
      <c r="M111" s="53" t="str">
        <f>IF(F111="新",COUNT(M$2:M110)+1,"")</f>
        <v/>
      </c>
      <c r="N111" s="53">
        <v>110</v>
      </c>
      <c r="O111" s="53" t="s">
        <v>267</v>
      </c>
      <c r="P111" s="53" t="str">
        <f t="shared" si="10"/>
        <v>中居町２丁目</v>
      </c>
      <c r="Q111" s="53" t="str">
        <f t="shared" si="11"/>
        <v/>
      </c>
      <c r="R111" s="53" t="str">
        <f t="shared" si="7"/>
        <v/>
      </c>
      <c r="S111" s="53" t="str">
        <f t="shared" si="8"/>
        <v/>
      </c>
      <c r="T111" s="53" t="str">
        <f t="shared" si="12"/>
        <v/>
      </c>
      <c r="U111" s="53" t="str">
        <f t="shared" si="13"/>
        <v/>
      </c>
      <c r="V111" s="53" t="str">
        <f t="shared" si="9"/>
        <v/>
      </c>
    </row>
    <row r="112" spans="6:22" x14ac:dyDescent="0.15">
      <c r="F112" s="53" t="s">
        <v>116</v>
      </c>
      <c r="G112" s="53">
        <f>IF(F112="高",COUNT(G$2:G111)+1,"")</f>
        <v>91</v>
      </c>
      <c r="H112" s="53" t="str">
        <f>IF(F112="群",COUNT(H$2:H111)+1,"")</f>
        <v/>
      </c>
      <c r="I112" s="53" t="str">
        <f>IF(F112="箕",COUNT(I$2:I111)+1,"")</f>
        <v/>
      </c>
      <c r="J112" s="53" t="str">
        <f>IF(F112="倉",COUNT(J$2:J111)+1,"")</f>
        <v/>
      </c>
      <c r="K112" s="53" t="str">
        <f>IF(F112="榛",COUNT(K$2:K111)+1,"")</f>
        <v/>
      </c>
      <c r="L112" s="53" t="str">
        <f>IF(F112="吉",COUNT(L$2:L111)+1,"")</f>
        <v/>
      </c>
      <c r="M112" s="53" t="str">
        <f>IF(F112="新",COUNT(M$2:M111)+1,"")</f>
        <v/>
      </c>
      <c r="N112" s="53">
        <v>111</v>
      </c>
      <c r="O112" s="53" t="s">
        <v>268</v>
      </c>
      <c r="P112" s="53" t="str">
        <f t="shared" si="10"/>
        <v>中居町３丁目</v>
      </c>
      <c r="Q112" s="53" t="str">
        <f t="shared" si="11"/>
        <v/>
      </c>
      <c r="R112" s="53" t="str">
        <f t="shared" si="7"/>
        <v/>
      </c>
      <c r="S112" s="53" t="str">
        <f t="shared" si="8"/>
        <v/>
      </c>
      <c r="T112" s="53" t="str">
        <f t="shared" si="12"/>
        <v/>
      </c>
      <c r="U112" s="53" t="str">
        <f t="shared" si="13"/>
        <v/>
      </c>
      <c r="V112" s="53" t="str">
        <f t="shared" si="9"/>
        <v/>
      </c>
    </row>
    <row r="113" spans="6:22" x14ac:dyDescent="0.15">
      <c r="F113" s="53" t="s">
        <v>116</v>
      </c>
      <c r="G113" s="53">
        <f>IF(F113="高",COUNT(G$2:G112)+1,"")</f>
        <v>92</v>
      </c>
      <c r="H113" s="53" t="str">
        <f>IF(F113="群",COUNT(H$2:H112)+1,"")</f>
        <v/>
      </c>
      <c r="I113" s="53" t="str">
        <f>IF(F113="箕",COUNT(I$2:I112)+1,"")</f>
        <v/>
      </c>
      <c r="J113" s="53" t="str">
        <f>IF(F113="倉",COUNT(J$2:J112)+1,"")</f>
        <v/>
      </c>
      <c r="K113" s="53" t="str">
        <f>IF(F113="榛",COUNT(K$2:K112)+1,"")</f>
        <v/>
      </c>
      <c r="L113" s="53" t="str">
        <f>IF(F113="吉",COUNT(L$2:L112)+1,"")</f>
        <v/>
      </c>
      <c r="M113" s="53" t="str">
        <f>IF(F113="新",COUNT(M$2:M112)+1,"")</f>
        <v/>
      </c>
      <c r="N113" s="53">
        <v>112</v>
      </c>
      <c r="O113" s="53" t="s">
        <v>269</v>
      </c>
      <c r="P113" s="53" t="str">
        <f t="shared" si="10"/>
        <v>中居町４丁目</v>
      </c>
      <c r="Q113" s="53" t="str">
        <f t="shared" si="11"/>
        <v/>
      </c>
      <c r="R113" s="53" t="str">
        <f t="shared" si="7"/>
        <v/>
      </c>
      <c r="S113" s="53" t="str">
        <f t="shared" si="8"/>
        <v/>
      </c>
      <c r="T113" s="53" t="str">
        <f t="shared" si="12"/>
        <v/>
      </c>
      <c r="U113" s="53" t="str">
        <f t="shared" si="13"/>
        <v/>
      </c>
      <c r="V113" s="53" t="str">
        <f t="shared" si="9"/>
        <v/>
      </c>
    </row>
    <row r="114" spans="6:22" x14ac:dyDescent="0.15">
      <c r="F114" s="53" t="s">
        <v>120</v>
      </c>
      <c r="G114" s="53" t="str">
        <f>IF(F114="高",COUNT(G$2:G113)+1,"")</f>
        <v/>
      </c>
      <c r="H114" s="53" t="str">
        <f>IF(F114="群",COUNT(H$2:H113)+1,"")</f>
        <v/>
      </c>
      <c r="I114" s="53" t="str">
        <f>IF(F114="箕",COUNT(I$2:I113)+1,"")</f>
        <v/>
      </c>
      <c r="J114" s="53" t="str">
        <f>IF(F114="倉",COUNT(J$2:J113)+1,"")</f>
        <v/>
      </c>
      <c r="K114" s="53">
        <f>IF(F114="榛",COUNT(K$2:K113)+1,"")</f>
        <v>9</v>
      </c>
      <c r="L114" s="53" t="str">
        <f>IF(F114="吉",COUNT(L$2:L113)+1,"")</f>
        <v/>
      </c>
      <c r="M114" s="53" t="str">
        <f>IF(F114="新",COUNT(M$2:M113)+1,"")</f>
        <v/>
      </c>
      <c r="N114" s="53">
        <v>113</v>
      </c>
      <c r="O114" s="53" t="s">
        <v>270</v>
      </c>
      <c r="P114" s="53" t="str">
        <f t="shared" si="10"/>
        <v>中大類町</v>
      </c>
      <c r="Q114" s="53" t="str">
        <f t="shared" si="11"/>
        <v/>
      </c>
      <c r="R114" s="53" t="str">
        <f t="shared" si="7"/>
        <v/>
      </c>
      <c r="S114" s="53" t="str">
        <f t="shared" si="8"/>
        <v/>
      </c>
      <c r="T114" s="53" t="str">
        <f t="shared" si="12"/>
        <v/>
      </c>
      <c r="U114" s="53" t="str">
        <f t="shared" si="13"/>
        <v/>
      </c>
      <c r="V114" s="53" t="str">
        <f t="shared" si="9"/>
        <v/>
      </c>
    </row>
    <row r="115" spans="6:22" x14ac:dyDescent="0.15">
      <c r="F115" s="53" t="s">
        <v>116</v>
      </c>
      <c r="G115" s="53">
        <f>IF(F115="高",COUNT(G$2:G114)+1,"")</f>
        <v>93</v>
      </c>
      <c r="H115" s="53" t="str">
        <f>IF(F115="群",COUNT(H$2:H114)+1,"")</f>
        <v/>
      </c>
      <c r="I115" s="53" t="str">
        <f>IF(F115="箕",COUNT(I$2:I114)+1,"")</f>
        <v/>
      </c>
      <c r="J115" s="53" t="str">
        <f>IF(F115="倉",COUNT(J$2:J114)+1,"")</f>
        <v/>
      </c>
      <c r="K115" s="53" t="str">
        <f>IF(F115="榛",COUNT(K$2:K114)+1,"")</f>
        <v/>
      </c>
      <c r="L115" s="53" t="str">
        <f>IF(F115="吉",COUNT(L$2:L114)+1,"")</f>
        <v/>
      </c>
      <c r="M115" s="53" t="str">
        <f>IF(F115="新",COUNT(M$2:M114)+1,"")</f>
        <v/>
      </c>
      <c r="N115" s="53">
        <v>114</v>
      </c>
      <c r="O115" s="53" t="s">
        <v>271</v>
      </c>
      <c r="P115" s="53" t="str">
        <f t="shared" si="10"/>
        <v>中尾町</v>
      </c>
      <c r="Q115" s="53" t="str">
        <f t="shared" si="11"/>
        <v/>
      </c>
      <c r="R115" s="53" t="str">
        <f t="shared" si="7"/>
        <v/>
      </c>
      <c r="S115" s="53" t="str">
        <f t="shared" si="8"/>
        <v/>
      </c>
      <c r="T115" s="53" t="str">
        <f t="shared" si="12"/>
        <v/>
      </c>
      <c r="U115" s="53" t="str">
        <f t="shared" si="13"/>
        <v/>
      </c>
      <c r="V115" s="53" t="str">
        <f t="shared" si="9"/>
        <v/>
      </c>
    </row>
    <row r="116" spans="6:22" x14ac:dyDescent="0.15">
      <c r="F116" s="53" t="s">
        <v>116</v>
      </c>
      <c r="G116" s="53">
        <f>IF(F116="高",COUNT(G$2:G115)+1,"")</f>
        <v>94</v>
      </c>
      <c r="H116" s="53" t="str">
        <f>IF(F116="群",COUNT(H$2:H115)+1,"")</f>
        <v/>
      </c>
      <c r="I116" s="53" t="str">
        <f>IF(F116="箕",COUNT(I$2:I115)+1,"")</f>
        <v/>
      </c>
      <c r="J116" s="53" t="str">
        <f>IF(F116="倉",COUNT(J$2:J115)+1,"")</f>
        <v/>
      </c>
      <c r="K116" s="53" t="str">
        <f>IF(F116="榛",COUNT(K$2:K115)+1,"")</f>
        <v/>
      </c>
      <c r="L116" s="53" t="str">
        <f>IF(F116="吉",COUNT(L$2:L115)+1,"")</f>
        <v/>
      </c>
      <c r="M116" s="53" t="str">
        <f>IF(F116="新",COUNT(M$2:M115)+1,"")</f>
        <v/>
      </c>
      <c r="N116" s="53">
        <v>115</v>
      </c>
      <c r="O116" s="53" t="s">
        <v>272</v>
      </c>
      <c r="P116" s="53" t="str">
        <f t="shared" si="10"/>
        <v>中紺屋町</v>
      </c>
      <c r="Q116" s="53" t="str">
        <f t="shared" si="11"/>
        <v/>
      </c>
      <c r="R116" s="53" t="str">
        <f t="shared" si="7"/>
        <v/>
      </c>
      <c r="S116" s="53" t="str">
        <f t="shared" si="8"/>
        <v/>
      </c>
      <c r="T116" s="53" t="str">
        <f t="shared" si="12"/>
        <v/>
      </c>
      <c r="U116" s="53" t="str">
        <f t="shared" si="13"/>
        <v/>
      </c>
      <c r="V116" s="53" t="str">
        <f t="shared" si="9"/>
        <v/>
      </c>
    </row>
    <row r="117" spans="6:22" x14ac:dyDescent="0.15">
      <c r="F117" s="53" t="s">
        <v>116</v>
      </c>
      <c r="G117" s="53">
        <f>IF(F117="高",COUNT(G$2:G116)+1,"")</f>
        <v>95</v>
      </c>
      <c r="H117" s="53" t="str">
        <f>IF(F117="群",COUNT(H$2:H116)+1,"")</f>
        <v/>
      </c>
      <c r="I117" s="53" t="str">
        <f>IF(F117="箕",COUNT(I$2:I116)+1,"")</f>
        <v/>
      </c>
      <c r="J117" s="53" t="str">
        <f>IF(F117="倉",COUNT(J$2:J116)+1,"")</f>
        <v/>
      </c>
      <c r="K117" s="53" t="str">
        <f>IF(F117="榛",COUNT(K$2:K116)+1,"")</f>
        <v/>
      </c>
      <c r="L117" s="53" t="str">
        <f>IF(F117="吉",COUNT(L$2:L116)+1,"")</f>
        <v/>
      </c>
      <c r="M117" s="53" t="str">
        <f>IF(F117="新",COUNT(M$2:M116)+1,"")</f>
        <v/>
      </c>
      <c r="N117" s="53">
        <v>116</v>
      </c>
      <c r="O117" s="53" t="s">
        <v>273</v>
      </c>
      <c r="P117" s="53" t="str">
        <f t="shared" si="10"/>
        <v>中島町</v>
      </c>
      <c r="Q117" s="53" t="str">
        <f t="shared" si="11"/>
        <v/>
      </c>
      <c r="R117" s="53" t="str">
        <f t="shared" si="7"/>
        <v/>
      </c>
      <c r="S117" s="53" t="str">
        <f t="shared" si="8"/>
        <v/>
      </c>
      <c r="T117" s="53" t="str">
        <f t="shared" si="12"/>
        <v/>
      </c>
      <c r="U117" s="53" t="str">
        <f t="shared" si="13"/>
        <v/>
      </c>
      <c r="V117" s="53" t="str">
        <f t="shared" si="9"/>
        <v/>
      </c>
    </row>
    <row r="118" spans="6:22" x14ac:dyDescent="0.15">
      <c r="F118" s="53" t="s">
        <v>117</v>
      </c>
      <c r="G118" s="53" t="str">
        <f>IF(F118="高",COUNT(G$2:G117)+1,"")</f>
        <v/>
      </c>
      <c r="H118" s="53">
        <f>IF(F118="群",COUNT(H$2:H117)+1,"")</f>
        <v>7</v>
      </c>
      <c r="I118" s="53" t="str">
        <f>IF(F118="箕",COUNT(I$2:I117)+1,"")</f>
        <v/>
      </c>
      <c r="J118" s="53" t="str">
        <f>IF(F118="倉",COUNT(J$2:J117)+1,"")</f>
        <v/>
      </c>
      <c r="K118" s="53" t="str">
        <f>IF(F118="榛",COUNT(K$2:K117)+1,"")</f>
        <v/>
      </c>
      <c r="L118" s="53" t="str">
        <f>IF(F118="吉",COUNT(L$2:L117)+1,"")</f>
        <v/>
      </c>
      <c r="M118" s="53" t="str">
        <f>IF(F118="新",COUNT(M$2:M117)+1,"")</f>
        <v/>
      </c>
      <c r="N118" s="53">
        <v>117</v>
      </c>
      <c r="O118" s="53" t="s">
        <v>274</v>
      </c>
      <c r="P118" s="53" t="str">
        <f t="shared" si="10"/>
        <v>中豊岡町</v>
      </c>
      <c r="Q118" s="53" t="str">
        <f t="shared" si="11"/>
        <v/>
      </c>
      <c r="R118" s="53" t="str">
        <f t="shared" si="7"/>
        <v/>
      </c>
      <c r="S118" s="53" t="str">
        <f t="shared" si="8"/>
        <v/>
      </c>
      <c r="T118" s="53" t="str">
        <f t="shared" si="12"/>
        <v/>
      </c>
      <c r="U118" s="53" t="str">
        <f t="shared" si="13"/>
        <v/>
      </c>
      <c r="V118" s="53" t="str">
        <f t="shared" si="9"/>
        <v/>
      </c>
    </row>
    <row r="119" spans="6:22" x14ac:dyDescent="0.15">
      <c r="F119" s="53" t="s">
        <v>116</v>
      </c>
      <c r="G119" s="53">
        <f>IF(F119="高",COUNT(G$2:G118)+1,"")</f>
        <v>96</v>
      </c>
      <c r="H119" s="53" t="str">
        <f>IF(F119="群",COUNT(H$2:H118)+1,"")</f>
        <v/>
      </c>
      <c r="I119" s="53" t="str">
        <f>IF(F119="箕",COUNT(I$2:I118)+1,"")</f>
        <v/>
      </c>
      <c r="J119" s="53" t="str">
        <f>IF(F119="倉",COUNT(J$2:J118)+1,"")</f>
        <v/>
      </c>
      <c r="K119" s="53" t="str">
        <f>IF(F119="榛",COUNT(K$2:K118)+1,"")</f>
        <v/>
      </c>
      <c r="L119" s="53" t="str">
        <f>IF(F119="吉",COUNT(L$2:L118)+1,"")</f>
        <v/>
      </c>
      <c r="M119" s="53" t="str">
        <f>IF(F119="新",COUNT(M$2:M118)+1,"")</f>
        <v/>
      </c>
      <c r="N119" s="53">
        <v>118</v>
      </c>
      <c r="O119" s="53" t="s">
        <v>275</v>
      </c>
      <c r="P119" s="53" t="str">
        <f t="shared" si="10"/>
        <v>並榎町</v>
      </c>
      <c r="Q119" s="53" t="str">
        <f t="shared" si="11"/>
        <v/>
      </c>
      <c r="R119" s="53" t="str">
        <f t="shared" si="7"/>
        <v/>
      </c>
      <c r="S119" s="53" t="str">
        <f t="shared" si="8"/>
        <v/>
      </c>
      <c r="T119" s="53" t="str">
        <f t="shared" si="12"/>
        <v/>
      </c>
      <c r="U119" s="53" t="str">
        <f t="shared" si="13"/>
        <v/>
      </c>
      <c r="V119" s="53" t="str">
        <f t="shared" si="9"/>
        <v/>
      </c>
    </row>
    <row r="120" spans="6:22" x14ac:dyDescent="0.15">
      <c r="F120" s="53" t="s">
        <v>116</v>
      </c>
      <c r="G120" s="53">
        <f>IF(F120="高",COUNT(G$2:G119)+1,"")</f>
        <v>97</v>
      </c>
      <c r="H120" s="53" t="str">
        <f>IF(F120="群",COUNT(H$2:H119)+1,"")</f>
        <v/>
      </c>
      <c r="I120" s="53" t="str">
        <f>IF(F120="箕",COUNT(I$2:I119)+1,"")</f>
        <v/>
      </c>
      <c r="J120" s="53" t="str">
        <f>IF(F120="倉",COUNT(J$2:J119)+1,"")</f>
        <v/>
      </c>
      <c r="K120" s="53" t="str">
        <f>IF(F120="榛",COUNT(K$2:K119)+1,"")</f>
        <v/>
      </c>
      <c r="L120" s="53" t="str">
        <f>IF(F120="吉",COUNT(L$2:L119)+1,"")</f>
        <v/>
      </c>
      <c r="M120" s="53" t="str">
        <f>IF(F120="新",COUNT(M$2:M119)+1,"")</f>
        <v/>
      </c>
      <c r="N120" s="53">
        <v>119</v>
      </c>
      <c r="O120" s="53" t="s">
        <v>276</v>
      </c>
      <c r="P120" s="53" t="str">
        <f t="shared" si="10"/>
        <v>成田町</v>
      </c>
      <c r="Q120" s="53" t="str">
        <f t="shared" si="11"/>
        <v/>
      </c>
      <c r="R120" s="53" t="str">
        <f t="shared" si="7"/>
        <v/>
      </c>
      <c r="S120" s="53" t="str">
        <f t="shared" si="8"/>
        <v/>
      </c>
      <c r="T120" s="53" t="str">
        <f t="shared" si="12"/>
        <v/>
      </c>
      <c r="U120" s="53" t="str">
        <f t="shared" si="13"/>
        <v/>
      </c>
      <c r="V120" s="53" t="str">
        <f t="shared" si="9"/>
        <v/>
      </c>
    </row>
    <row r="121" spans="6:22" x14ac:dyDescent="0.15">
      <c r="F121" s="53" t="s">
        <v>116</v>
      </c>
      <c r="G121" s="53">
        <f>IF(F121="高",COUNT(G$2:G120)+1,"")</f>
        <v>98</v>
      </c>
      <c r="H121" s="53" t="str">
        <f>IF(F121="群",COUNT(H$2:H120)+1,"")</f>
        <v/>
      </c>
      <c r="I121" s="53" t="str">
        <f>IF(F121="箕",COUNT(I$2:I120)+1,"")</f>
        <v/>
      </c>
      <c r="J121" s="53" t="str">
        <f>IF(F121="倉",COUNT(J$2:J120)+1,"")</f>
        <v/>
      </c>
      <c r="K121" s="53" t="str">
        <f>IF(F121="榛",COUNT(K$2:K120)+1,"")</f>
        <v/>
      </c>
      <c r="L121" s="53" t="str">
        <f>IF(F121="吉",COUNT(L$2:L120)+1,"")</f>
        <v/>
      </c>
      <c r="M121" s="53" t="str">
        <f>IF(F121="新",COUNT(M$2:M120)+1,"")</f>
        <v/>
      </c>
      <c r="N121" s="53">
        <v>120</v>
      </c>
      <c r="O121" s="53" t="s">
        <v>277</v>
      </c>
      <c r="P121" s="53" t="str">
        <f t="shared" si="10"/>
        <v>西島町</v>
      </c>
      <c r="Q121" s="53" t="str">
        <f t="shared" si="11"/>
        <v/>
      </c>
      <c r="R121" s="53" t="str">
        <f t="shared" si="7"/>
        <v/>
      </c>
      <c r="S121" s="53" t="str">
        <f t="shared" si="8"/>
        <v/>
      </c>
      <c r="T121" s="53" t="str">
        <f t="shared" si="12"/>
        <v/>
      </c>
      <c r="U121" s="53" t="str">
        <f t="shared" si="13"/>
        <v/>
      </c>
      <c r="V121" s="53" t="str">
        <f t="shared" si="9"/>
        <v/>
      </c>
    </row>
    <row r="122" spans="6:22" x14ac:dyDescent="0.15">
      <c r="F122" s="53" t="s">
        <v>116</v>
      </c>
      <c r="G122" s="53">
        <f>IF(F122="高",COUNT(G$2:G121)+1,"")</f>
        <v>99</v>
      </c>
      <c r="H122" s="53" t="str">
        <f>IF(F122="群",COUNT(H$2:H121)+1,"")</f>
        <v/>
      </c>
      <c r="I122" s="53" t="str">
        <f>IF(F122="箕",COUNT(I$2:I121)+1,"")</f>
        <v/>
      </c>
      <c r="J122" s="53" t="str">
        <f>IF(F122="倉",COUNT(J$2:J121)+1,"")</f>
        <v/>
      </c>
      <c r="K122" s="53" t="str">
        <f>IF(F122="榛",COUNT(K$2:K121)+1,"")</f>
        <v/>
      </c>
      <c r="L122" s="53" t="str">
        <f>IF(F122="吉",COUNT(L$2:L121)+1,"")</f>
        <v/>
      </c>
      <c r="M122" s="53" t="str">
        <f>IF(F122="新",COUNT(M$2:M121)+1,"")</f>
        <v/>
      </c>
      <c r="N122" s="53">
        <v>121</v>
      </c>
      <c r="O122" s="53" t="s">
        <v>278</v>
      </c>
      <c r="P122" s="53" t="str">
        <f t="shared" si="10"/>
        <v>西横手町</v>
      </c>
      <c r="Q122" s="53" t="str">
        <f t="shared" si="11"/>
        <v/>
      </c>
      <c r="R122" s="53" t="str">
        <f t="shared" si="7"/>
        <v/>
      </c>
      <c r="S122" s="53" t="str">
        <f t="shared" si="8"/>
        <v/>
      </c>
      <c r="T122" s="53" t="str">
        <f t="shared" si="12"/>
        <v/>
      </c>
      <c r="U122" s="53" t="str">
        <f t="shared" si="13"/>
        <v/>
      </c>
      <c r="V122" s="53" t="str">
        <f t="shared" si="9"/>
        <v/>
      </c>
    </row>
    <row r="123" spans="6:22" x14ac:dyDescent="0.15">
      <c r="F123" s="53" t="s">
        <v>116</v>
      </c>
      <c r="G123" s="53">
        <f>IF(F123="高",COUNT(G$2:G122)+1,"")</f>
        <v>100</v>
      </c>
      <c r="H123" s="53" t="str">
        <f>IF(F123="群",COUNT(H$2:H122)+1,"")</f>
        <v/>
      </c>
      <c r="I123" s="53" t="str">
        <f>IF(F123="箕",COUNT(I$2:I122)+1,"")</f>
        <v/>
      </c>
      <c r="J123" s="53" t="str">
        <f>IF(F123="倉",COUNT(J$2:J122)+1,"")</f>
        <v/>
      </c>
      <c r="K123" s="53" t="str">
        <f>IF(F123="榛",COUNT(K$2:K122)+1,"")</f>
        <v/>
      </c>
      <c r="L123" s="53" t="str">
        <f>IF(F123="吉",COUNT(L$2:L122)+1,"")</f>
        <v/>
      </c>
      <c r="M123" s="53" t="str">
        <f>IF(F123="新",COUNT(M$2:M122)+1,"")</f>
        <v/>
      </c>
      <c r="N123" s="53">
        <v>122</v>
      </c>
      <c r="O123" s="53" t="s">
        <v>279</v>
      </c>
      <c r="P123" s="53" t="str">
        <f t="shared" si="10"/>
        <v>日光町</v>
      </c>
      <c r="Q123" s="53" t="str">
        <f t="shared" si="11"/>
        <v/>
      </c>
      <c r="R123" s="53" t="str">
        <f t="shared" si="7"/>
        <v/>
      </c>
      <c r="S123" s="53" t="str">
        <f t="shared" si="8"/>
        <v/>
      </c>
      <c r="T123" s="53" t="str">
        <f t="shared" si="12"/>
        <v/>
      </c>
      <c r="U123" s="53" t="str">
        <f t="shared" si="13"/>
        <v/>
      </c>
      <c r="V123" s="53" t="str">
        <f t="shared" si="9"/>
        <v/>
      </c>
    </row>
    <row r="124" spans="6:22" x14ac:dyDescent="0.15">
      <c r="F124" s="53" t="s">
        <v>117</v>
      </c>
      <c r="G124" s="53" t="str">
        <f>IF(F124="高",COUNT(G$2:G123)+1,"")</f>
        <v/>
      </c>
      <c r="H124" s="53">
        <f>IF(F124="群",COUNT(H$2:H123)+1,"")</f>
        <v>8</v>
      </c>
      <c r="I124" s="53" t="str">
        <f>IF(F124="箕",COUNT(I$2:I123)+1,"")</f>
        <v/>
      </c>
      <c r="J124" s="53" t="str">
        <f>IF(F124="倉",COUNT(J$2:J123)+1,"")</f>
        <v/>
      </c>
      <c r="K124" s="53" t="str">
        <f>IF(F124="榛",COUNT(K$2:K123)+1,"")</f>
        <v/>
      </c>
      <c r="L124" s="53" t="str">
        <f>IF(F124="吉",COUNT(L$2:L123)+1,"")</f>
        <v/>
      </c>
      <c r="M124" s="53" t="str">
        <f>IF(F124="新",COUNT(M$2:M123)+1,"")</f>
        <v/>
      </c>
      <c r="N124" s="53">
        <v>123</v>
      </c>
      <c r="O124" s="53" t="s">
        <v>280</v>
      </c>
      <c r="P124" s="53" t="str">
        <f t="shared" si="10"/>
        <v>根小屋町</v>
      </c>
      <c r="Q124" s="53" t="str">
        <f t="shared" si="11"/>
        <v/>
      </c>
      <c r="R124" s="53" t="str">
        <f t="shared" si="7"/>
        <v/>
      </c>
      <c r="S124" s="53" t="str">
        <f t="shared" si="8"/>
        <v/>
      </c>
      <c r="T124" s="53" t="str">
        <f t="shared" si="12"/>
        <v/>
      </c>
      <c r="U124" s="53" t="str">
        <f t="shared" si="13"/>
        <v/>
      </c>
      <c r="V124" s="53" t="str">
        <f t="shared" si="9"/>
        <v/>
      </c>
    </row>
    <row r="125" spans="6:22" x14ac:dyDescent="0.15">
      <c r="F125" s="53" t="s">
        <v>116</v>
      </c>
      <c r="G125" s="53">
        <f>IF(F125="高",COUNT(G$2:G124)+1,"")</f>
        <v>101</v>
      </c>
      <c r="H125" s="53" t="str">
        <f>IF(F125="群",COUNT(H$2:H124)+1,"")</f>
        <v/>
      </c>
      <c r="I125" s="53" t="str">
        <f>IF(F125="箕",COUNT(I$2:I124)+1,"")</f>
        <v/>
      </c>
      <c r="J125" s="53" t="str">
        <f>IF(F125="倉",COUNT(J$2:J124)+1,"")</f>
        <v/>
      </c>
      <c r="K125" s="53" t="str">
        <f>IF(F125="榛",COUNT(K$2:K124)+1,"")</f>
        <v/>
      </c>
      <c r="L125" s="53" t="str">
        <f>IF(F125="吉",COUNT(L$2:L124)+1,"")</f>
        <v/>
      </c>
      <c r="M125" s="53" t="str">
        <f>IF(F125="新",COUNT(M$2:M124)+1,"")</f>
        <v/>
      </c>
      <c r="N125" s="53">
        <v>124</v>
      </c>
      <c r="O125" s="53" t="s">
        <v>281</v>
      </c>
      <c r="P125" s="53" t="str">
        <f t="shared" si="10"/>
        <v>乗附町</v>
      </c>
      <c r="Q125" s="53" t="str">
        <f t="shared" si="11"/>
        <v/>
      </c>
      <c r="R125" s="53" t="str">
        <f t="shared" si="7"/>
        <v/>
      </c>
      <c r="S125" s="53" t="str">
        <f t="shared" si="8"/>
        <v/>
      </c>
      <c r="T125" s="53" t="str">
        <f t="shared" si="12"/>
        <v/>
      </c>
      <c r="U125" s="53" t="str">
        <f t="shared" si="13"/>
        <v/>
      </c>
      <c r="V125" s="53" t="str">
        <f t="shared" si="9"/>
        <v/>
      </c>
    </row>
    <row r="126" spans="6:22" x14ac:dyDescent="0.15">
      <c r="F126" s="53" t="s">
        <v>116</v>
      </c>
      <c r="G126" s="53">
        <f>IF(F126="高",COUNT(G$2:G125)+1,"")</f>
        <v>102</v>
      </c>
      <c r="H126" s="53" t="str">
        <f>IF(F126="群",COUNT(H$2:H125)+1,"")</f>
        <v/>
      </c>
      <c r="I126" s="53" t="str">
        <f>IF(F126="箕",COUNT(I$2:I125)+1,"")</f>
        <v/>
      </c>
      <c r="J126" s="53" t="str">
        <f>IF(F126="倉",COUNT(J$2:J125)+1,"")</f>
        <v/>
      </c>
      <c r="K126" s="53" t="str">
        <f>IF(F126="榛",COUNT(K$2:K125)+1,"")</f>
        <v/>
      </c>
      <c r="L126" s="53" t="str">
        <f>IF(F126="吉",COUNT(L$2:L125)+1,"")</f>
        <v/>
      </c>
      <c r="M126" s="53" t="str">
        <f>IF(F126="新",COUNT(M$2:M125)+1,"")</f>
        <v/>
      </c>
      <c r="N126" s="53">
        <v>125</v>
      </c>
      <c r="O126" s="53" t="s">
        <v>282</v>
      </c>
      <c r="P126" s="53" t="str">
        <f t="shared" si="10"/>
        <v>萩原町</v>
      </c>
      <c r="Q126" s="53" t="str">
        <f t="shared" si="11"/>
        <v/>
      </c>
      <c r="R126" s="53" t="str">
        <f t="shared" si="7"/>
        <v/>
      </c>
      <c r="S126" s="53" t="str">
        <f t="shared" si="8"/>
        <v/>
      </c>
      <c r="T126" s="53" t="str">
        <f t="shared" si="12"/>
        <v/>
      </c>
      <c r="U126" s="53" t="str">
        <f t="shared" si="13"/>
        <v/>
      </c>
      <c r="V126" s="53" t="str">
        <f t="shared" si="9"/>
        <v/>
      </c>
    </row>
    <row r="127" spans="6:22" x14ac:dyDescent="0.15">
      <c r="F127" s="53" t="s">
        <v>116</v>
      </c>
      <c r="G127" s="53">
        <f>IF(F127="高",COUNT(G$2:G126)+1,"")</f>
        <v>103</v>
      </c>
      <c r="H127" s="53" t="str">
        <f>IF(F127="群",COUNT(H$2:H126)+1,"")</f>
        <v/>
      </c>
      <c r="I127" s="53" t="str">
        <f>IF(F127="箕",COUNT(I$2:I126)+1,"")</f>
        <v/>
      </c>
      <c r="J127" s="53" t="str">
        <f>IF(F127="倉",COUNT(J$2:J126)+1,"")</f>
        <v/>
      </c>
      <c r="K127" s="53" t="str">
        <f>IF(F127="榛",COUNT(K$2:K126)+1,"")</f>
        <v/>
      </c>
      <c r="L127" s="53" t="str">
        <f>IF(F127="吉",COUNT(L$2:L126)+1,"")</f>
        <v/>
      </c>
      <c r="M127" s="53" t="str">
        <f>IF(F127="新",COUNT(M$2:M126)+1,"")</f>
        <v/>
      </c>
      <c r="N127" s="53">
        <v>126</v>
      </c>
      <c r="O127" s="53" t="s">
        <v>283</v>
      </c>
      <c r="P127" s="53" t="str">
        <f t="shared" si="10"/>
        <v>鼻高町</v>
      </c>
      <c r="Q127" s="53" t="str">
        <f t="shared" si="11"/>
        <v/>
      </c>
      <c r="R127" s="53" t="str">
        <f t="shared" si="7"/>
        <v/>
      </c>
      <c r="S127" s="53" t="str">
        <f t="shared" si="8"/>
        <v/>
      </c>
      <c r="T127" s="53" t="str">
        <f t="shared" si="12"/>
        <v/>
      </c>
      <c r="U127" s="53" t="str">
        <f t="shared" si="13"/>
        <v/>
      </c>
      <c r="V127" s="53" t="str">
        <f t="shared" si="9"/>
        <v/>
      </c>
    </row>
    <row r="128" spans="6:22" x14ac:dyDescent="0.15">
      <c r="F128" s="53" t="s">
        <v>116</v>
      </c>
      <c r="G128" s="53">
        <f>IF(F128="高",COUNT(G$2:G127)+1,"")</f>
        <v>104</v>
      </c>
      <c r="H128" s="53" t="str">
        <f>IF(F128="群",COUNT(H$2:H127)+1,"")</f>
        <v/>
      </c>
      <c r="I128" s="53" t="str">
        <f>IF(F128="箕",COUNT(I$2:I127)+1,"")</f>
        <v/>
      </c>
      <c r="J128" s="53" t="str">
        <f>IF(F128="倉",COUNT(J$2:J127)+1,"")</f>
        <v/>
      </c>
      <c r="K128" s="53" t="str">
        <f>IF(F128="榛",COUNT(K$2:K127)+1,"")</f>
        <v/>
      </c>
      <c r="L128" s="53" t="str">
        <f>IF(F128="吉",COUNT(L$2:L127)+1,"")</f>
        <v/>
      </c>
      <c r="M128" s="53" t="str">
        <f>IF(F128="新",COUNT(M$2:M127)+1,"")</f>
        <v/>
      </c>
      <c r="N128" s="53">
        <v>127</v>
      </c>
      <c r="O128" s="53" t="s">
        <v>284</v>
      </c>
      <c r="P128" s="53" t="str">
        <f t="shared" si="10"/>
        <v>浜川町</v>
      </c>
      <c r="Q128" s="53" t="str">
        <f t="shared" si="11"/>
        <v/>
      </c>
      <c r="R128" s="53" t="str">
        <f t="shared" si="7"/>
        <v/>
      </c>
      <c r="S128" s="53" t="str">
        <f t="shared" si="8"/>
        <v/>
      </c>
      <c r="T128" s="53" t="str">
        <f t="shared" si="12"/>
        <v/>
      </c>
      <c r="U128" s="53" t="str">
        <f t="shared" si="13"/>
        <v/>
      </c>
      <c r="V128" s="53" t="str">
        <f t="shared" si="9"/>
        <v/>
      </c>
    </row>
    <row r="129" spans="6:22" x14ac:dyDescent="0.15">
      <c r="F129" s="53" t="s">
        <v>116</v>
      </c>
      <c r="G129" s="53">
        <f>IF(F129="高",COUNT(G$2:G128)+1,"")</f>
        <v>105</v>
      </c>
      <c r="H129" s="53" t="str">
        <f>IF(F129="群",COUNT(H$2:H128)+1,"")</f>
        <v/>
      </c>
      <c r="I129" s="53" t="str">
        <f>IF(F129="箕",COUNT(I$2:I128)+1,"")</f>
        <v/>
      </c>
      <c r="J129" s="53" t="str">
        <f>IF(F129="倉",COUNT(J$2:J128)+1,"")</f>
        <v/>
      </c>
      <c r="K129" s="53" t="str">
        <f>IF(F129="榛",COUNT(K$2:K128)+1,"")</f>
        <v/>
      </c>
      <c r="L129" s="53" t="str">
        <f>IF(F129="吉",COUNT(L$2:L128)+1,"")</f>
        <v/>
      </c>
      <c r="M129" s="53" t="str">
        <f>IF(F129="新",COUNT(M$2:M128)+1,"")</f>
        <v/>
      </c>
      <c r="N129" s="53">
        <v>128</v>
      </c>
      <c r="O129" s="53" t="s">
        <v>285</v>
      </c>
      <c r="P129" s="53" t="str">
        <f t="shared" si="10"/>
        <v>浜尻町</v>
      </c>
      <c r="Q129" s="53" t="str">
        <f t="shared" si="11"/>
        <v/>
      </c>
      <c r="R129" s="53" t="str">
        <f t="shared" si="7"/>
        <v/>
      </c>
      <c r="S129" s="53" t="str">
        <f t="shared" si="8"/>
        <v/>
      </c>
      <c r="T129" s="53" t="str">
        <f t="shared" si="12"/>
        <v/>
      </c>
      <c r="U129" s="53" t="str">
        <f t="shared" si="13"/>
        <v/>
      </c>
      <c r="V129" s="53" t="str">
        <f t="shared" si="9"/>
        <v/>
      </c>
    </row>
    <row r="130" spans="6:22" x14ac:dyDescent="0.15">
      <c r="F130" s="53" t="s">
        <v>116</v>
      </c>
      <c r="G130" s="53">
        <f>IF(F130="高",COUNT(G$2:G129)+1,"")</f>
        <v>106</v>
      </c>
      <c r="H130" s="53" t="str">
        <f>IF(F130="群",COUNT(H$2:H129)+1,"")</f>
        <v/>
      </c>
      <c r="I130" s="53" t="str">
        <f>IF(F130="箕",COUNT(I$2:I129)+1,"")</f>
        <v/>
      </c>
      <c r="J130" s="53" t="str">
        <f>IF(F130="倉",COUNT(J$2:J129)+1,"")</f>
        <v/>
      </c>
      <c r="K130" s="53" t="str">
        <f>IF(F130="榛",COUNT(K$2:K129)+1,"")</f>
        <v/>
      </c>
      <c r="L130" s="53" t="str">
        <f>IF(F130="吉",COUNT(L$2:L129)+1,"")</f>
        <v/>
      </c>
      <c r="M130" s="53" t="str">
        <f>IF(F130="新",COUNT(M$2:M129)+1,"")</f>
        <v/>
      </c>
      <c r="N130" s="53">
        <v>129</v>
      </c>
      <c r="O130" s="53" t="s">
        <v>286</v>
      </c>
      <c r="P130" s="53" t="str">
        <f t="shared" si="10"/>
        <v>東貝沢町１丁目</v>
      </c>
      <c r="Q130" s="53" t="str">
        <f t="shared" si="11"/>
        <v/>
      </c>
      <c r="R130" s="53" t="str">
        <f t="shared" ref="R130:R193" si="14">IF(MAX(H$2:H$262)&gt;=N130,LOOKUP(N130,H$2:H$262,O$2:O$262),"")</f>
        <v/>
      </c>
      <c r="S130" s="53" t="str">
        <f t="shared" ref="S130:S193" si="15">IF(MAX(M$2:M$262)&gt;=N130,LOOKUP(N130,M$2:M$262,O$2:O$262),"")</f>
        <v/>
      </c>
      <c r="T130" s="53" t="str">
        <f t="shared" si="12"/>
        <v/>
      </c>
      <c r="U130" s="53" t="str">
        <f t="shared" si="13"/>
        <v/>
      </c>
      <c r="V130" s="53" t="str">
        <f t="shared" ref="V130:V193" si="16">IF(MAX(J$2:J$262)&gt;=N130,LOOKUP(N130,J$2:J$262,O$2:O$262),"")</f>
        <v/>
      </c>
    </row>
    <row r="131" spans="6:22" x14ac:dyDescent="0.15">
      <c r="F131" s="53" t="s">
        <v>116</v>
      </c>
      <c r="G131" s="53">
        <f>IF(F131="高",COUNT(G$2:G130)+1,"")</f>
        <v>107</v>
      </c>
      <c r="H131" s="53" t="str">
        <f>IF(F131="群",COUNT(H$2:H130)+1,"")</f>
        <v/>
      </c>
      <c r="I131" s="53" t="str">
        <f>IF(F131="箕",COUNT(I$2:I130)+1,"")</f>
        <v/>
      </c>
      <c r="J131" s="53" t="str">
        <f>IF(F131="倉",COUNT(J$2:J130)+1,"")</f>
        <v/>
      </c>
      <c r="K131" s="53" t="str">
        <f>IF(F131="榛",COUNT(K$2:K130)+1,"")</f>
        <v/>
      </c>
      <c r="L131" s="53" t="str">
        <f>IF(F131="吉",COUNT(L$2:L130)+1,"")</f>
        <v/>
      </c>
      <c r="M131" s="53" t="str">
        <f>IF(F131="新",COUNT(M$2:M130)+1,"")</f>
        <v/>
      </c>
      <c r="N131" s="53">
        <v>130</v>
      </c>
      <c r="O131" s="53" t="s">
        <v>287</v>
      </c>
      <c r="P131" s="53" t="str">
        <f t="shared" ref="P131:P194" si="17">IF(MAX(G$2:G$262)&gt;=N131,LOOKUP(N131,G$2:G$262,O$2:O$262),"")</f>
        <v>東貝沢町２丁目</v>
      </c>
      <c r="Q131" s="53" t="str">
        <f t="shared" ref="Q131:Q194" si="18">IF(MAX(I$2:I$262)&gt;=N131,LOOKUP(N131,I$2:I$262,O$2:O$262),"")</f>
        <v/>
      </c>
      <c r="R131" s="53" t="str">
        <f t="shared" si="14"/>
        <v/>
      </c>
      <c r="S131" s="53" t="str">
        <f t="shared" si="15"/>
        <v/>
      </c>
      <c r="T131" s="53" t="str">
        <f t="shared" ref="T131:T194" si="19">IF(MAX(K$2:K$262)&gt;=N131,LOOKUP(N131,K$2:K$262,O$2:O$262),"")</f>
        <v/>
      </c>
      <c r="U131" s="53" t="str">
        <f t="shared" ref="U131:U194" si="20">IF(MAX(L$2:L$262)&gt;=N131,LOOKUP(N131,L$2:L$262,O$2:O$262),"")</f>
        <v/>
      </c>
      <c r="V131" s="53" t="str">
        <f t="shared" si="16"/>
        <v/>
      </c>
    </row>
    <row r="132" spans="6:22" x14ac:dyDescent="0.15">
      <c r="F132" s="53" t="s">
        <v>116</v>
      </c>
      <c r="G132" s="53">
        <f>IF(F132="高",COUNT(G$2:G131)+1,"")</f>
        <v>108</v>
      </c>
      <c r="H132" s="53" t="str">
        <f>IF(F132="群",COUNT(H$2:H131)+1,"")</f>
        <v/>
      </c>
      <c r="I132" s="53" t="str">
        <f>IF(F132="箕",COUNT(I$2:I131)+1,"")</f>
        <v/>
      </c>
      <c r="J132" s="53" t="str">
        <f>IF(F132="倉",COUNT(J$2:J131)+1,"")</f>
        <v/>
      </c>
      <c r="K132" s="53" t="str">
        <f>IF(F132="榛",COUNT(K$2:K131)+1,"")</f>
        <v/>
      </c>
      <c r="L132" s="53" t="str">
        <f>IF(F132="吉",COUNT(L$2:L131)+1,"")</f>
        <v/>
      </c>
      <c r="M132" s="53" t="str">
        <f>IF(F132="新",COUNT(M$2:M131)+1,"")</f>
        <v/>
      </c>
      <c r="N132" s="53">
        <v>131</v>
      </c>
      <c r="O132" s="53" t="s">
        <v>288</v>
      </c>
      <c r="P132" s="53" t="str">
        <f t="shared" si="17"/>
        <v>東貝沢町３丁目</v>
      </c>
      <c r="Q132" s="53" t="str">
        <f t="shared" si="18"/>
        <v/>
      </c>
      <c r="R132" s="53" t="str">
        <f t="shared" si="14"/>
        <v/>
      </c>
      <c r="S132" s="53" t="str">
        <f t="shared" si="15"/>
        <v/>
      </c>
      <c r="T132" s="53" t="str">
        <f t="shared" si="19"/>
        <v/>
      </c>
      <c r="U132" s="53" t="str">
        <f t="shared" si="20"/>
        <v/>
      </c>
      <c r="V132" s="53" t="str">
        <f t="shared" si="16"/>
        <v/>
      </c>
    </row>
    <row r="133" spans="6:22" x14ac:dyDescent="0.15">
      <c r="F133" s="53" t="s">
        <v>117</v>
      </c>
      <c r="G133" s="53" t="str">
        <f>IF(F133="高",COUNT(G$2:G132)+1,"")</f>
        <v/>
      </c>
      <c r="H133" s="53">
        <f>IF(F133="群",COUNT(H$2:H132)+1,"")</f>
        <v>9</v>
      </c>
      <c r="I133" s="53" t="str">
        <f>IF(F133="箕",COUNT(I$2:I132)+1,"")</f>
        <v/>
      </c>
      <c r="J133" s="53" t="str">
        <f>IF(F133="倉",COUNT(J$2:J132)+1,"")</f>
        <v/>
      </c>
      <c r="K133" s="53" t="str">
        <f>IF(F133="榛",COUNT(K$2:K132)+1,"")</f>
        <v/>
      </c>
      <c r="L133" s="53" t="str">
        <f>IF(F133="吉",COUNT(L$2:L132)+1,"")</f>
        <v/>
      </c>
      <c r="M133" s="53" t="str">
        <f>IF(F133="新",COUNT(M$2:M132)+1,"")</f>
        <v/>
      </c>
      <c r="N133" s="53">
        <v>132</v>
      </c>
      <c r="O133" s="53" t="s">
        <v>289</v>
      </c>
      <c r="P133" s="53" t="str">
        <f t="shared" si="17"/>
        <v>東貝沢町４丁目</v>
      </c>
      <c r="Q133" s="53" t="str">
        <f t="shared" si="18"/>
        <v/>
      </c>
      <c r="R133" s="53" t="str">
        <f t="shared" si="14"/>
        <v/>
      </c>
      <c r="S133" s="53" t="str">
        <f t="shared" si="15"/>
        <v/>
      </c>
      <c r="T133" s="53" t="str">
        <f t="shared" si="19"/>
        <v/>
      </c>
      <c r="U133" s="53" t="str">
        <f t="shared" si="20"/>
        <v/>
      </c>
      <c r="V133" s="53" t="str">
        <f t="shared" si="16"/>
        <v/>
      </c>
    </row>
    <row r="134" spans="6:22" x14ac:dyDescent="0.15">
      <c r="F134" s="53" t="s">
        <v>116</v>
      </c>
      <c r="G134" s="53">
        <f>IF(F134="高",COUNT(G$2:G133)+1,"")</f>
        <v>109</v>
      </c>
      <c r="H134" s="53" t="str">
        <f>IF(F134="群",COUNT(H$2:H133)+1,"")</f>
        <v/>
      </c>
      <c r="I134" s="53" t="str">
        <f>IF(F134="箕",COUNT(I$2:I133)+1,"")</f>
        <v/>
      </c>
      <c r="J134" s="53" t="str">
        <f>IF(F134="倉",COUNT(J$2:J133)+1,"")</f>
        <v/>
      </c>
      <c r="K134" s="53" t="str">
        <f>IF(F134="榛",COUNT(K$2:K133)+1,"")</f>
        <v/>
      </c>
      <c r="L134" s="53" t="str">
        <f>IF(F134="吉",COUNT(L$2:L133)+1,"")</f>
        <v/>
      </c>
      <c r="M134" s="53" t="str">
        <f>IF(F134="新",COUNT(M$2:M133)+1,"")</f>
        <v/>
      </c>
      <c r="N134" s="53">
        <v>133</v>
      </c>
      <c r="O134" s="53" t="s">
        <v>290</v>
      </c>
      <c r="P134" s="53" t="str">
        <f t="shared" si="17"/>
        <v>東中里町</v>
      </c>
      <c r="Q134" s="53" t="str">
        <f t="shared" si="18"/>
        <v/>
      </c>
      <c r="R134" s="53" t="str">
        <f t="shared" si="14"/>
        <v/>
      </c>
      <c r="S134" s="53" t="str">
        <f t="shared" si="15"/>
        <v/>
      </c>
      <c r="T134" s="53" t="str">
        <f t="shared" si="19"/>
        <v/>
      </c>
      <c r="U134" s="53" t="str">
        <f t="shared" si="20"/>
        <v/>
      </c>
      <c r="V134" s="53" t="str">
        <f t="shared" si="16"/>
        <v/>
      </c>
    </row>
    <row r="135" spans="6:22" x14ac:dyDescent="0.15">
      <c r="F135" s="53" t="s">
        <v>116</v>
      </c>
      <c r="G135" s="53">
        <f>IF(F135="高",COUNT(G$2:G134)+1,"")</f>
        <v>110</v>
      </c>
      <c r="H135" s="53" t="str">
        <f>IF(F135="群",COUNT(H$2:H134)+1,"")</f>
        <v/>
      </c>
      <c r="I135" s="53" t="str">
        <f>IF(F135="箕",COUNT(I$2:I134)+1,"")</f>
        <v/>
      </c>
      <c r="J135" s="53" t="str">
        <f>IF(F135="倉",COUNT(J$2:J134)+1,"")</f>
        <v/>
      </c>
      <c r="K135" s="53" t="str">
        <f>IF(F135="榛",COUNT(K$2:K134)+1,"")</f>
        <v/>
      </c>
      <c r="L135" s="53" t="str">
        <f>IF(F135="吉",COUNT(L$2:L134)+1,"")</f>
        <v/>
      </c>
      <c r="M135" s="53" t="str">
        <f>IF(F135="新",COUNT(M$2:M134)+1,"")</f>
        <v/>
      </c>
      <c r="N135" s="53">
        <v>134</v>
      </c>
      <c r="O135" s="53" t="s">
        <v>291</v>
      </c>
      <c r="P135" s="53" t="str">
        <f t="shared" si="17"/>
        <v>聖石町</v>
      </c>
      <c r="Q135" s="53" t="str">
        <f t="shared" si="18"/>
        <v/>
      </c>
      <c r="R135" s="53" t="str">
        <f t="shared" si="14"/>
        <v/>
      </c>
      <c r="S135" s="53" t="str">
        <f t="shared" si="15"/>
        <v/>
      </c>
      <c r="T135" s="53" t="str">
        <f t="shared" si="19"/>
        <v/>
      </c>
      <c r="U135" s="53" t="str">
        <f t="shared" si="20"/>
        <v/>
      </c>
      <c r="V135" s="53" t="str">
        <f t="shared" si="16"/>
        <v/>
      </c>
    </row>
    <row r="136" spans="6:22" x14ac:dyDescent="0.15">
      <c r="F136" s="53" t="s">
        <v>116</v>
      </c>
      <c r="G136" s="53">
        <f>IF(F136="高",COUNT(G$2:G135)+1,"")</f>
        <v>111</v>
      </c>
      <c r="H136" s="53" t="str">
        <f>IF(F136="群",COUNT(H$2:H135)+1,"")</f>
        <v/>
      </c>
      <c r="I136" s="53" t="str">
        <f>IF(F136="箕",COUNT(I$2:I135)+1,"")</f>
        <v/>
      </c>
      <c r="J136" s="53" t="str">
        <f>IF(F136="倉",COUNT(J$2:J135)+1,"")</f>
        <v/>
      </c>
      <c r="K136" s="53" t="str">
        <f>IF(F136="榛",COUNT(K$2:K135)+1,"")</f>
        <v/>
      </c>
      <c r="L136" s="53" t="str">
        <f>IF(F136="吉",COUNT(L$2:L135)+1,"")</f>
        <v/>
      </c>
      <c r="M136" s="53" t="str">
        <f>IF(F136="新",COUNT(M$2:M135)+1,"")</f>
        <v/>
      </c>
      <c r="N136" s="53">
        <v>135</v>
      </c>
      <c r="O136" s="53" t="s">
        <v>292</v>
      </c>
      <c r="P136" s="53" t="str">
        <f t="shared" si="17"/>
        <v>日高町</v>
      </c>
      <c r="Q136" s="53" t="str">
        <f t="shared" si="18"/>
        <v/>
      </c>
      <c r="R136" s="53" t="str">
        <f t="shared" si="14"/>
        <v/>
      </c>
      <c r="S136" s="53" t="str">
        <f t="shared" si="15"/>
        <v/>
      </c>
      <c r="T136" s="53" t="str">
        <f t="shared" si="19"/>
        <v/>
      </c>
      <c r="U136" s="53" t="str">
        <f t="shared" si="20"/>
        <v/>
      </c>
      <c r="V136" s="53" t="str">
        <f t="shared" si="16"/>
        <v/>
      </c>
    </row>
    <row r="137" spans="6:22" x14ac:dyDescent="0.15">
      <c r="F137" s="53" t="s">
        <v>116</v>
      </c>
      <c r="G137" s="53">
        <f>IF(F137="高",COUNT(G$2:G136)+1,"")</f>
        <v>112</v>
      </c>
      <c r="H137" s="53" t="str">
        <f>IF(F137="群",COUNT(H$2:H136)+1,"")</f>
        <v/>
      </c>
      <c r="I137" s="53" t="str">
        <f>IF(F137="箕",COUNT(I$2:I136)+1,"")</f>
        <v/>
      </c>
      <c r="J137" s="53" t="str">
        <f>IF(F137="倉",COUNT(J$2:J136)+1,"")</f>
        <v/>
      </c>
      <c r="K137" s="53" t="str">
        <f>IF(F137="榛",COUNT(K$2:K136)+1,"")</f>
        <v/>
      </c>
      <c r="L137" s="53" t="str">
        <f>IF(F137="吉",COUNT(L$2:L136)+1,"")</f>
        <v/>
      </c>
      <c r="M137" s="53" t="str">
        <f>IF(F137="新",COUNT(M$2:M136)+1,"")</f>
        <v/>
      </c>
      <c r="N137" s="53">
        <v>136</v>
      </c>
      <c r="O137" s="53" t="s">
        <v>293</v>
      </c>
      <c r="P137" s="53" t="str">
        <f t="shared" si="17"/>
        <v>檜物町</v>
      </c>
      <c r="Q137" s="53" t="str">
        <f t="shared" si="18"/>
        <v/>
      </c>
      <c r="R137" s="53" t="str">
        <f t="shared" si="14"/>
        <v/>
      </c>
      <c r="S137" s="53" t="str">
        <f t="shared" si="15"/>
        <v/>
      </c>
      <c r="T137" s="53" t="str">
        <f t="shared" si="19"/>
        <v/>
      </c>
      <c r="U137" s="53" t="str">
        <f t="shared" si="20"/>
        <v/>
      </c>
      <c r="V137" s="53" t="str">
        <f t="shared" si="16"/>
        <v/>
      </c>
    </row>
    <row r="138" spans="6:22" x14ac:dyDescent="0.15">
      <c r="F138" s="53" t="s">
        <v>116</v>
      </c>
      <c r="G138" s="53">
        <f>IF(F138="高",COUNT(G$2:G137)+1,"")</f>
        <v>113</v>
      </c>
      <c r="H138" s="53" t="str">
        <f>IF(F138="群",COUNT(H$2:H137)+1,"")</f>
        <v/>
      </c>
      <c r="I138" s="53" t="str">
        <f>IF(F138="箕",COUNT(I$2:I137)+1,"")</f>
        <v/>
      </c>
      <c r="J138" s="53" t="str">
        <f>IF(F138="倉",COUNT(J$2:J137)+1,"")</f>
        <v/>
      </c>
      <c r="K138" s="53" t="str">
        <f>IF(F138="榛",COUNT(K$2:K137)+1,"")</f>
        <v/>
      </c>
      <c r="L138" s="53" t="str">
        <f>IF(F138="吉",COUNT(L$2:L137)+1,"")</f>
        <v/>
      </c>
      <c r="M138" s="53" t="str">
        <f>IF(F138="新",COUNT(M$2:M137)+1,"")</f>
        <v/>
      </c>
      <c r="N138" s="53">
        <v>137</v>
      </c>
      <c r="O138" s="53" t="s">
        <v>294</v>
      </c>
      <c r="P138" s="53" t="str">
        <f t="shared" si="17"/>
        <v>藤塚町</v>
      </c>
      <c r="Q138" s="53" t="str">
        <f t="shared" si="18"/>
        <v/>
      </c>
      <c r="R138" s="53" t="str">
        <f t="shared" si="14"/>
        <v/>
      </c>
      <c r="S138" s="53" t="str">
        <f t="shared" si="15"/>
        <v/>
      </c>
      <c r="T138" s="53" t="str">
        <f t="shared" si="19"/>
        <v/>
      </c>
      <c r="U138" s="53" t="str">
        <f t="shared" si="20"/>
        <v/>
      </c>
      <c r="V138" s="53" t="str">
        <f t="shared" si="16"/>
        <v/>
      </c>
    </row>
    <row r="139" spans="6:22" x14ac:dyDescent="0.15">
      <c r="F139" s="53" t="s">
        <v>116</v>
      </c>
      <c r="G139" s="53">
        <f>IF(F139="高",COUNT(G$2:G138)+1,"")</f>
        <v>114</v>
      </c>
      <c r="H139" s="53" t="str">
        <f>IF(F139="群",COUNT(H$2:H138)+1,"")</f>
        <v/>
      </c>
      <c r="I139" s="53" t="str">
        <f>IF(F139="箕",COUNT(I$2:I138)+1,"")</f>
        <v/>
      </c>
      <c r="J139" s="53" t="str">
        <f>IF(F139="倉",COUNT(J$2:J138)+1,"")</f>
        <v/>
      </c>
      <c r="K139" s="53" t="str">
        <f>IF(F139="榛",COUNT(K$2:K138)+1,"")</f>
        <v/>
      </c>
      <c r="L139" s="53" t="str">
        <f>IF(F139="吉",COUNT(L$2:L138)+1,"")</f>
        <v/>
      </c>
      <c r="M139" s="53" t="str">
        <f>IF(F139="新",COUNT(M$2:M138)+1,"")</f>
        <v/>
      </c>
      <c r="N139" s="53">
        <v>138</v>
      </c>
      <c r="O139" s="53" t="s">
        <v>295</v>
      </c>
      <c r="P139" s="53" t="str">
        <f t="shared" si="17"/>
        <v>双葉町</v>
      </c>
      <c r="Q139" s="53" t="str">
        <f t="shared" si="18"/>
        <v/>
      </c>
      <c r="R139" s="53" t="str">
        <f t="shared" si="14"/>
        <v/>
      </c>
      <c r="S139" s="53" t="str">
        <f t="shared" si="15"/>
        <v/>
      </c>
      <c r="T139" s="53" t="str">
        <f t="shared" si="19"/>
        <v/>
      </c>
      <c r="U139" s="53" t="str">
        <f t="shared" si="20"/>
        <v/>
      </c>
      <c r="V139" s="53" t="str">
        <f t="shared" si="16"/>
        <v/>
      </c>
    </row>
    <row r="140" spans="6:22" x14ac:dyDescent="0.15">
      <c r="F140" s="53" t="s">
        <v>116</v>
      </c>
      <c r="G140" s="53">
        <f>IF(F140="高",COUNT(G$2:G139)+1,"")</f>
        <v>115</v>
      </c>
      <c r="H140" s="53" t="str">
        <f>IF(F140="群",COUNT(H$2:H139)+1,"")</f>
        <v/>
      </c>
      <c r="I140" s="53" t="str">
        <f>IF(F140="箕",COUNT(I$2:I139)+1,"")</f>
        <v/>
      </c>
      <c r="J140" s="53" t="str">
        <f>IF(F140="倉",COUNT(J$2:J139)+1,"")</f>
        <v/>
      </c>
      <c r="K140" s="53" t="str">
        <f>IF(F140="榛",COUNT(K$2:K139)+1,"")</f>
        <v/>
      </c>
      <c r="L140" s="53" t="str">
        <f>IF(F140="吉",COUNT(L$2:L139)+1,"")</f>
        <v/>
      </c>
      <c r="M140" s="53" t="str">
        <f>IF(F140="新",COUNT(M$2:M139)+1,"")</f>
        <v/>
      </c>
      <c r="N140" s="53">
        <v>139</v>
      </c>
      <c r="O140" s="53" t="s">
        <v>296</v>
      </c>
      <c r="P140" s="53" t="str">
        <f t="shared" si="17"/>
        <v>町屋町</v>
      </c>
      <c r="Q140" s="53" t="str">
        <f t="shared" si="18"/>
        <v/>
      </c>
      <c r="R140" s="53" t="str">
        <f t="shared" si="14"/>
        <v/>
      </c>
      <c r="S140" s="53" t="str">
        <f t="shared" si="15"/>
        <v/>
      </c>
      <c r="T140" s="53" t="str">
        <f t="shared" si="19"/>
        <v/>
      </c>
      <c r="U140" s="53" t="str">
        <f t="shared" si="20"/>
        <v/>
      </c>
      <c r="V140" s="53" t="str">
        <f t="shared" si="16"/>
        <v/>
      </c>
    </row>
    <row r="141" spans="6:22" x14ac:dyDescent="0.15">
      <c r="F141" s="53" t="s">
        <v>117</v>
      </c>
      <c r="G141" s="53" t="str">
        <f>IF(F141="高",COUNT(G$2:G140)+1,"")</f>
        <v/>
      </c>
      <c r="H141" s="53">
        <f>IF(F141="群",COUNT(H$2:H140)+1,"")</f>
        <v>10</v>
      </c>
      <c r="I141" s="53" t="str">
        <f>IF(F141="箕",COUNT(I$2:I140)+1,"")</f>
        <v/>
      </c>
      <c r="J141" s="53" t="str">
        <f>IF(F141="倉",COUNT(J$2:J140)+1,"")</f>
        <v/>
      </c>
      <c r="K141" s="53" t="str">
        <f>IF(F141="榛",COUNT(K$2:K140)+1,"")</f>
        <v/>
      </c>
      <c r="L141" s="53" t="str">
        <f>IF(F141="吉",COUNT(L$2:L140)+1,"")</f>
        <v/>
      </c>
      <c r="M141" s="53" t="str">
        <f>IF(F141="新",COUNT(M$2:M140)+1,"")</f>
        <v/>
      </c>
      <c r="N141" s="53">
        <v>140</v>
      </c>
      <c r="O141" s="53" t="s">
        <v>297</v>
      </c>
      <c r="P141" s="53" t="str">
        <f t="shared" si="17"/>
        <v>緑町１丁目</v>
      </c>
      <c r="Q141" s="53" t="str">
        <f t="shared" si="18"/>
        <v/>
      </c>
      <c r="R141" s="53" t="str">
        <f t="shared" si="14"/>
        <v/>
      </c>
      <c r="S141" s="53" t="str">
        <f t="shared" si="15"/>
        <v/>
      </c>
      <c r="T141" s="53" t="str">
        <f t="shared" si="19"/>
        <v/>
      </c>
      <c r="U141" s="53" t="str">
        <f t="shared" si="20"/>
        <v/>
      </c>
      <c r="V141" s="53" t="str">
        <f t="shared" si="16"/>
        <v/>
      </c>
    </row>
    <row r="142" spans="6:22" x14ac:dyDescent="0.15">
      <c r="F142" s="53" t="s">
        <v>120</v>
      </c>
      <c r="G142" s="53" t="str">
        <f>IF(F142="高",COUNT(G$2:G141)+1,"")</f>
        <v/>
      </c>
      <c r="H142" s="53" t="str">
        <f>IF(F142="群",COUNT(H$2:H141)+1,"")</f>
        <v/>
      </c>
      <c r="I142" s="53" t="str">
        <f>IF(F142="箕",COUNT(I$2:I141)+1,"")</f>
        <v/>
      </c>
      <c r="J142" s="53" t="str">
        <f>IF(F142="倉",COUNT(J$2:J141)+1,"")</f>
        <v/>
      </c>
      <c r="K142" s="53">
        <f>IF(F142="榛",COUNT(K$2:K141)+1,"")</f>
        <v>10</v>
      </c>
      <c r="L142" s="53" t="str">
        <f>IF(F142="吉",COUNT(L$2:L141)+1,"")</f>
        <v/>
      </c>
      <c r="M142" s="53" t="str">
        <f>IF(F142="新",COUNT(M$2:M141)+1,"")</f>
        <v/>
      </c>
      <c r="N142" s="53">
        <v>141</v>
      </c>
      <c r="O142" s="53" t="s">
        <v>298</v>
      </c>
      <c r="P142" s="53" t="str">
        <f t="shared" si="17"/>
        <v>緑町２丁目</v>
      </c>
      <c r="Q142" s="53" t="str">
        <f t="shared" si="18"/>
        <v/>
      </c>
      <c r="R142" s="53" t="str">
        <f t="shared" si="14"/>
        <v/>
      </c>
      <c r="S142" s="53" t="str">
        <f t="shared" si="15"/>
        <v/>
      </c>
      <c r="T142" s="53" t="str">
        <f t="shared" si="19"/>
        <v/>
      </c>
      <c r="U142" s="53" t="str">
        <f t="shared" si="20"/>
        <v/>
      </c>
      <c r="V142" s="53" t="str">
        <f t="shared" si="16"/>
        <v/>
      </c>
    </row>
    <row r="143" spans="6:22" x14ac:dyDescent="0.15">
      <c r="F143" s="53" t="s">
        <v>116</v>
      </c>
      <c r="G143" s="53">
        <f>IF(F143="高",COUNT(G$2:G142)+1,"")</f>
        <v>116</v>
      </c>
      <c r="H143" s="53" t="str">
        <f>IF(F143="群",COUNT(H$2:H142)+1,"")</f>
        <v/>
      </c>
      <c r="I143" s="53" t="str">
        <f>IF(F143="箕",COUNT(I$2:I142)+1,"")</f>
        <v/>
      </c>
      <c r="J143" s="53" t="str">
        <f>IF(F143="倉",COUNT(J$2:J142)+1,"")</f>
        <v/>
      </c>
      <c r="K143" s="53" t="str">
        <f>IF(F143="榛",COUNT(K$2:K142)+1,"")</f>
        <v/>
      </c>
      <c r="L143" s="53" t="str">
        <f>IF(F143="吉",COUNT(L$2:L142)+1,"")</f>
        <v/>
      </c>
      <c r="M143" s="53" t="str">
        <f>IF(F143="新",COUNT(M$2:M142)+1,"")</f>
        <v/>
      </c>
      <c r="N143" s="53">
        <v>142</v>
      </c>
      <c r="O143" s="53" t="s">
        <v>299</v>
      </c>
      <c r="P143" s="53" t="str">
        <f t="shared" si="17"/>
        <v>緑町３丁目</v>
      </c>
      <c r="Q143" s="53" t="str">
        <f t="shared" si="18"/>
        <v/>
      </c>
      <c r="R143" s="53" t="str">
        <f t="shared" si="14"/>
        <v/>
      </c>
      <c r="S143" s="53" t="str">
        <f t="shared" si="15"/>
        <v/>
      </c>
      <c r="T143" s="53" t="str">
        <f t="shared" si="19"/>
        <v/>
      </c>
      <c r="U143" s="53" t="str">
        <f t="shared" si="20"/>
        <v/>
      </c>
      <c r="V143" s="53" t="str">
        <f t="shared" si="16"/>
        <v/>
      </c>
    </row>
    <row r="144" spans="6:22" x14ac:dyDescent="0.15">
      <c r="F144" s="53" t="s">
        <v>116</v>
      </c>
      <c r="G144" s="53">
        <f>IF(F144="高",COUNT(G$2:G143)+1,"")</f>
        <v>117</v>
      </c>
      <c r="H144" s="53" t="str">
        <f>IF(F144="群",COUNT(H$2:H143)+1,"")</f>
        <v/>
      </c>
      <c r="I144" s="53" t="str">
        <f>IF(F144="箕",COUNT(I$2:I143)+1,"")</f>
        <v/>
      </c>
      <c r="J144" s="53" t="str">
        <f>IF(F144="倉",COUNT(J$2:J143)+1,"")</f>
        <v/>
      </c>
      <c r="K144" s="53" t="str">
        <f>IF(F144="榛",COUNT(K$2:K143)+1,"")</f>
        <v/>
      </c>
      <c r="L144" s="53" t="str">
        <f>IF(F144="吉",COUNT(L$2:L143)+1,"")</f>
        <v/>
      </c>
      <c r="M144" s="53" t="str">
        <f>IF(F144="新",COUNT(M$2:M143)+1,"")</f>
        <v/>
      </c>
      <c r="N144" s="53">
        <v>143</v>
      </c>
      <c r="O144" s="53" t="s">
        <v>300</v>
      </c>
      <c r="P144" s="53" t="str">
        <f t="shared" si="17"/>
        <v>緑町４丁目</v>
      </c>
      <c r="Q144" s="53" t="str">
        <f t="shared" si="18"/>
        <v/>
      </c>
      <c r="R144" s="53" t="str">
        <f t="shared" si="14"/>
        <v/>
      </c>
      <c r="S144" s="53" t="str">
        <f t="shared" si="15"/>
        <v/>
      </c>
      <c r="T144" s="53" t="str">
        <f t="shared" si="19"/>
        <v/>
      </c>
      <c r="U144" s="53" t="str">
        <f t="shared" si="20"/>
        <v/>
      </c>
      <c r="V144" s="53" t="str">
        <f t="shared" si="16"/>
        <v/>
      </c>
    </row>
    <row r="145" spans="6:22" x14ac:dyDescent="0.15">
      <c r="F145" s="53" t="s">
        <v>120</v>
      </c>
      <c r="G145" s="53" t="str">
        <f>IF(F145="高",COUNT(G$2:G144)+1,"")</f>
        <v/>
      </c>
      <c r="H145" s="53" t="str">
        <f>IF(F145="群",COUNT(H$2:H144)+1,"")</f>
        <v/>
      </c>
      <c r="I145" s="53" t="str">
        <f>IF(F145="箕",COUNT(I$2:I144)+1,"")</f>
        <v/>
      </c>
      <c r="J145" s="53" t="str">
        <f>IF(F145="倉",COUNT(J$2:J144)+1,"")</f>
        <v/>
      </c>
      <c r="K145" s="53">
        <f>IF(F145="榛",COUNT(K$2:K144)+1,"")</f>
        <v>11</v>
      </c>
      <c r="L145" s="53" t="str">
        <f>IF(F145="吉",COUNT(L$2:L144)+1,"")</f>
        <v/>
      </c>
      <c r="M145" s="53" t="str">
        <f>IF(F145="新",COUNT(M$2:M144)+1,"")</f>
        <v/>
      </c>
      <c r="N145" s="53">
        <v>144</v>
      </c>
      <c r="O145" s="53" t="s">
        <v>301</v>
      </c>
      <c r="P145" s="53" t="str">
        <f t="shared" si="17"/>
        <v>南新波町</v>
      </c>
      <c r="Q145" s="53" t="str">
        <f t="shared" si="18"/>
        <v/>
      </c>
      <c r="R145" s="53" t="str">
        <f t="shared" si="14"/>
        <v/>
      </c>
      <c r="S145" s="53" t="str">
        <f t="shared" si="15"/>
        <v/>
      </c>
      <c r="T145" s="53" t="str">
        <f t="shared" si="19"/>
        <v/>
      </c>
      <c r="U145" s="53" t="str">
        <f t="shared" si="20"/>
        <v/>
      </c>
      <c r="V145" s="53" t="str">
        <f t="shared" si="16"/>
        <v/>
      </c>
    </row>
    <row r="146" spans="6:22" x14ac:dyDescent="0.15">
      <c r="F146" s="53" t="s">
        <v>116</v>
      </c>
      <c r="G146" s="53">
        <f>IF(F146="高",COUNT(G$2:G145)+1,"")</f>
        <v>118</v>
      </c>
      <c r="H146" s="53" t="str">
        <f>IF(F146="群",COUNT(H$2:H145)+1,"")</f>
        <v/>
      </c>
      <c r="I146" s="53" t="str">
        <f>IF(F146="箕",COUNT(I$2:I145)+1,"")</f>
        <v/>
      </c>
      <c r="J146" s="53" t="str">
        <f>IF(F146="倉",COUNT(J$2:J145)+1,"")</f>
        <v/>
      </c>
      <c r="K146" s="53" t="str">
        <f>IF(F146="榛",COUNT(K$2:K145)+1,"")</f>
        <v/>
      </c>
      <c r="L146" s="53" t="str">
        <f>IF(F146="吉",COUNT(L$2:L145)+1,"")</f>
        <v/>
      </c>
      <c r="M146" s="53" t="str">
        <f>IF(F146="新",COUNT(M$2:M145)+1,"")</f>
        <v/>
      </c>
      <c r="N146" s="53">
        <v>145</v>
      </c>
      <c r="O146" s="53" t="s">
        <v>302</v>
      </c>
      <c r="P146" s="53" t="str">
        <f t="shared" si="17"/>
        <v>南大類町</v>
      </c>
      <c r="Q146" s="53" t="str">
        <f t="shared" si="18"/>
        <v/>
      </c>
      <c r="R146" s="53" t="str">
        <f t="shared" si="14"/>
        <v/>
      </c>
      <c r="S146" s="53" t="str">
        <f t="shared" si="15"/>
        <v/>
      </c>
      <c r="T146" s="53" t="str">
        <f t="shared" si="19"/>
        <v/>
      </c>
      <c r="U146" s="53" t="str">
        <f t="shared" si="20"/>
        <v/>
      </c>
      <c r="V146" s="53" t="str">
        <f t="shared" si="16"/>
        <v/>
      </c>
    </row>
    <row r="147" spans="6:22" x14ac:dyDescent="0.15">
      <c r="F147" s="53" t="s">
        <v>116</v>
      </c>
      <c r="G147" s="53">
        <f>IF(F147="高",COUNT(G$2:G146)+1,"")</f>
        <v>119</v>
      </c>
      <c r="H147" s="53" t="str">
        <f>IF(F147="群",COUNT(H$2:H146)+1,"")</f>
        <v/>
      </c>
      <c r="I147" s="53" t="str">
        <f>IF(F147="箕",COUNT(I$2:I146)+1,"")</f>
        <v/>
      </c>
      <c r="J147" s="53" t="str">
        <f>IF(F147="倉",COUNT(J$2:J146)+1,"")</f>
        <v/>
      </c>
      <c r="K147" s="53" t="str">
        <f>IF(F147="榛",COUNT(K$2:K146)+1,"")</f>
        <v/>
      </c>
      <c r="L147" s="53" t="str">
        <f>IF(F147="吉",COUNT(L$2:L146)+1,"")</f>
        <v/>
      </c>
      <c r="M147" s="53" t="str">
        <f>IF(F147="新",COUNT(M$2:M146)+1,"")</f>
        <v/>
      </c>
      <c r="N147" s="53">
        <v>146</v>
      </c>
      <c r="O147" s="53" t="s">
        <v>303</v>
      </c>
      <c r="P147" s="53" t="str">
        <f t="shared" si="17"/>
        <v>南町</v>
      </c>
      <c r="Q147" s="53" t="str">
        <f t="shared" si="18"/>
        <v/>
      </c>
      <c r="R147" s="53" t="str">
        <f t="shared" si="14"/>
        <v/>
      </c>
      <c r="S147" s="53" t="str">
        <f t="shared" si="15"/>
        <v/>
      </c>
      <c r="T147" s="53" t="str">
        <f t="shared" si="19"/>
        <v/>
      </c>
      <c r="U147" s="53" t="str">
        <f t="shared" si="20"/>
        <v/>
      </c>
      <c r="V147" s="53" t="str">
        <f t="shared" si="16"/>
        <v/>
      </c>
    </row>
    <row r="148" spans="6:22" x14ac:dyDescent="0.15">
      <c r="F148" s="53" t="s">
        <v>117</v>
      </c>
      <c r="G148" s="53" t="str">
        <f>IF(F148="高",COUNT(G$2:G147)+1,"")</f>
        <v/>
      </c>
      <c r="H148" s="53">
        <f>IF(F148="群",COUNT(H$2:H147)+1,"")</f>
        <v>11</v>
      </c>
      <c r="I148" s="53" t="str">
        <f>IF(F148="箕",COUNT(I$2:I147)+1,"")</f>
        <v/>
      </c>
      <c r="J148" s="53" t="str">
        <f>IF(F148="倉",COUNT(J$2:J147)+1,"")</f>
        <v/>
      </c>
      <c r="K148" s="53" t="str">
        <f>IF(F148="榛",COUNT(K$2:K147)+1,"")</f>
        <v/>
      </c>
      <c r="L148" s="53" t="str">
        <f>IF(F148="吉",COUNT(L$2:L147)+1,"")</f>
        <v/>
      </c>
      <c r="M148" s="53" t="str">
        <f>IF(F148="新",COUNT(M$2:M147)+1,"")</f>
        <v/>
      </c>
      <c r="N148" s="53">
        <v>147</v>
      </c>
      <c r="O148" s="53" t="s">
        <v>304</v>
      </c>
      <c r="P148" s="53" t="str">
        <f t="shared" si="17"/>
        <v>宮原町</v>
      </c>
      <c r="Q148" s="53" t="str">
        <f t="shared" si="18"/>
        <v/>
      </c>
      <c r="R148" s="53" t="str">
        <f t="shared" si="14"/>
        <v/>
      </c>
      <c r="S148" s="53" t="str">
        <f t="shared" si="15"/>
        <v/>
      </c>
      <c r="T148" s="53" t="str">
        <f t="shared" si="19"/>
        <v/>
      </c>
      <c r="U148" s="53" t="str">
        <f t="shared" si="20"/>
        <v/>
      </c>
      <c r="V148" s="53" t="str">
        <f t="shared" si="16"/>
        <v/>
      </c>
    </row>
    <row r="149" spans="6:22" x14ac:dyDescent="0.15">
      <c r="F149" s="53" t="s">
        <v>116</v>
      </c>
      <c r="G149" s="53">
        <f>IF(F149="高",COUNT(G$2:G148)+1,"")</f>
        <v>120</v>
      </c>
      <c r="H149" s="53" t="str">
        <f>IF(F149="群",COUNT(H$2:H148)+1,"")</f>
        <v/>
      </c>
      <c r="I149" s="53" t="str">
        <f>IF(F149="箕",COUNT(I$2:I148)+1,"")</f>
        <v/>
      </c>
      <c r="J149" s="53" t="str">
        <f>IF(F149="倉",COUNT(J$2:J148)+1,"")</f>
        <v/>
      </c>
      <c r="K149" s="53" t="str">
        <f>IF(F149="榛",COUNT(K$2:K148)+1,"")</f>
        <v/>
      </c>
      <c r="L149" s="53" t="str">
        <f>IF(F149="吉",COUNT(L$2:L148)+1,"")</f>
        <v/>
      </c>
      <c r="M149" s="53" t="str">
        <f>IF(F149="新",COUNT(M$2:M148)+1,"")</f>
        <v/>
      </c>
      <c r="N149" s="53">
        <v>148</v>
      </c>
      <c r="O149" s="53" t="s">
        <v>305</v>
      </c>
      <c r="P149" s="53" t="str">
        <f t="shared" si="17"/>
        <v>宮元町</v>
      </c>
      <c r="Q149" s="53" t="str">
        <f t="shared" si="18"/>
        <v/>
      </c>
      <c r="R149" s="53" t="str">
        <f t="shared" si="14"/>
        <v/>
      </c>
      <c r="S149" s="53" t="str">
        <f t="shared" si="15"/>
        <v/>
      </c>
      <c r="T149" s="53" t="str">
        <f t="shared" si="19"/>
        <v/>
      </c>
      <c r="U149" s="53" t="str">
        <f t="shared" si="20"/>
        <v/>
      </c>
      <c r="V149" s="53" t="str">
        <f t="shared" si="16"/>
        <v/>
      </c>
    </row>
    <row r="150" spans="6:22" x14ac:dyDescent="0.15">
      <c r="F150" s="53" t="s">
        <v>116</v>
      </c>
      <c r="G150" s="53">
        <f>IF(F150="高",COUNT(G$2:G149)+1,"")</f>
        <v>121</v>
      </c>
      <c r="H150" s="53" t="str">
        <f>IF(F150="群",COUNT(H$2:H149)+1,"")</f>
        <v/>
      </c>
      <c r="I150" s="53" t="str">
        <f>IF(F150="箕",COUNT(I$2:I149)+1,"")</f>
        <v/>
      </c>
      <c r="J150" s="53" t="str">
        <f>IF(F150="倉",COUNT(J$2:J149)+1,"")</f>
        <v/>
      </c>
      <c r="K150" s="53" t="str">
        <f>IF(F150="榛",COUNT(K$2:K149)+1,"")</f>
        <v/>
      </c>
      <c r="L150" s="53" t="str">
        <f>IF(F150="吉",COUNT(L$2:L149)+1,"")</f>
        <v/>
      </c>
      <c r="M150" s="53" t="str">
        <f>IF(F150="新",COUNT(M$2:M149)+1,"")</f>
        <v/>
      </c>
      <c r="N150" s="53">
        <v>149</v>
      </c>
      <c r="O150" s="53" t="s">
        <v>306</v>
      </c>
      <c r="P150" s="53" t="str">
        <f t="shared" si="17"/>
        <v>元紺屋町</v>
      </c>
      <c r="Q150" s="53" t="str">
        <f t="shared" si="18"/>
        <v/>
      </c>
      <c r="R150" s="53" t="str">
        <f t="shared" si="14"/>
        <v/>
      </c>
      <c r="S150" s="53" t="str">
        <f t="shared" si="15"/>
        <v/>
      </c>
      <c r="T150" s="53" t="str">
        <f t="shared" si="19"/>
        <v/>
      </c>
      <c r="U150" s="53" t="str">
        <f t="shared" si="20"/>
        <v/>
      </c>
      <c r="V150" s="53" t="str">
        <f t="shared" si="16"/>
        <v/>
      </c>
    </row>
    <row r="151" spans="6:22" x14ac:dyDescent="0.15">
      <c r="F151" s="53" t="s">
        <v>116</v>
      </c>
      <c r="G151" s="53">
        <f>IF(F151="高",COUNT(G$2:G150)+1,"")</f>
        <v>122</v>
      </c>
      <c r="H151" s="53" t="str">
        <f>IF(F151="群",COUNT(H$2:H150)+1,"")</f>
        <v/>
      </c>
      <c r="I151" s="53" t="str">
        <f>IF(F151="箕",COUNT(I$2:I150)+1,"")</f>
        <v/>
      </c>
      <c r="J151" s="53" t="str">
        <f>IF(F151="倉",COUNT(J$2:J150)+1,"")</f>
        <v/>
      </c>
      <c r="K151" s="53" t="str">
        <f>IF(F151="榛",COUNT(K$2:K150)+1,"")</f>
        <v/>
      </c>
      <c r="L151" s="53" t="str">
        <f>IF(F151="吉",COUNT(L$2:L150)+1,"")</f>
        <v/>
      </c>
      <c r="M151" s="53" t="str">
        <f>IF(F151="新",COUNT(M$2:M150)+1,"")</f>
        <v/>
      </c>
      <c r="N151" s="53">
        <v>150</v>
      </c>
      <c r="O151" s="53" t="s">
        <v>307</v>
      </c>
      <c r="P151" s="53" t="str">
        <f t="shared" si="17"/>
        <v>元島名町</v>
      </c>
      <c r="Q151" s="53" t="str">
        <f t="shared" si="18"/>
        <v/>
      </c>
      <c r="R151" s="53" t="str">
        <f t="shared" si="14"/>
        <v/>
      </c>
      <c r="S151" s="53" t="str">
        <f t="shared" si="15"/>
        <v/>
      </c>
      <c r="T151" s="53" t="str">
        <f t="shared" si="19"/>
        <v/>
      </c>
      <c r="U151" s="53" t="str">
        <f t="shared" si="20"/>
        <v/>
      </c>
      <c r="V151" s="53" t="str">
        <f t="shared" si="16"/>
        <v/>
      </c>
    </row>
    <row r="152" spans="6:22" x14ac:dyDescent="0.15">
      <c r="F152" s="53" t="s">
        <v>116</v>
      </c>
      <c r="G152" s="53">
        <f>IF(F152="高",COUNT(G$2:G151)+1,"")</f>
        <v>123</v>
      </c>
      <c r="H152" s="53" t="str">
        <f>IF(F152="群",COUNT(H$2:H151)+1,"")</f>
        <v/>
      </c>
      <c r="I152" s="53" t="str">
        <f>IF(F152="箕",COUNT(I$2:I151)+1,"")</f>
        <v/>
      </c>
      <c r="J152" s="53" t="str">
        <f>IF(F152="倉",COUNT(J$2:J151)+1,"")</f>
        <v/>
      </c>
      <c r="K152" s="53" t="str">
        <f>IF(F152="榛",COUNT(K$2:K151)+1,"")</f>
        <v/>
      </c>
      <c r="L152" s="53" t="str">
        <f>IF(F152="吉",COUNT(L$2:L151)+1,"")</f>
        <v/>
      </c>
      <c r="M152" s="53" t="str">
        <f>IF(F152="新",COUNT(M$2:M151)+1,"")</f>
        <v/>
      </c>
      <c r="N152" s="53">
        <v>151</v>
      </c>
      <c r="O152" s="53" t="s">
        <v>308</v>
      </c>
      <c r="P152" s="53" t="str">
        <f t="shared" si="17"/>
        <v>本町</v>
      </c>
      <c r="Q152" s="53" t="str">
        <f t="shared" si="18"/>
        <v/>
      </c>
      <c r="R152" s="53" t="str">
        <f t="shared" si="14"/>
        <v/>
      </c>
      <c r="S152" s="53" t="str">
        <f t="shared" si="15"/>
        <v/>
      </c>
      <c r="T152" s="53" t="str">
        <f t="shared" si="19"/>
        <v/>
      </c>
      <c r="U152" s="53" t="str">
        <f t="shared" si="20"/>
        <v/>
      </c>
      <c r="V152" s="53" t="str">
        <f t="shared" si="16"/>
        <v/>
      </c>
    </row>
    <row r="153" spans="6:22" x14ac:dyDescent="0.15">
      <c r="F153" s="53" t="s">
        <v>116</v>
      </c>
      <c r="G153" s="53">
        <f>IF(F153="高",COUNT(G$2:G152)+1,"")</f>
        <v>124</v>
      </c>
      <c r="H153" s="53" t="str">
        <f>IF(F153="群",COUNT(H$2:H152)+1,"")</f>
        <v/>
      </c>
      <c r="I153" s="53" t="str">
        <f>IF(F153="箕",COUNT(I$2:I152)+1,"")</f>
        <v/>
      </c>
      <c r="J153" s="53" t="str">
        <f>IF(F153="倉",COUNT(J$2:J152)+1,"")</f>
        <v/>
      </c>
      <c r="K153" s="53" t="str">
        <f>IF(F153="榛",COUNT(K$2:K152)+1,"")</f>
        <v/>
      </c>
      <c r="L153" s="53" t="str">
        <f>IF(F153="吉",COUNT(L$2:L152)+1,"")</f>
        <v/>
      </c>
      <c r="M153" s="53" t="str">
        <f>IF(F153="新",COUNT(M$2:M152)+1,"")</f>
        <v/>
      </c>
      <c r="N153" s="53">
        <v>152</v>
      </c>
      <c r="O153" s="53" t="s">
        <v>309</v>
      </c>
      <c r="P153" s="53" t="str">
        <f t="shared" si="17"/>
        <v>八島町</v>
      </c>
      <c r="Q153" s="53" t="str">
        <f t="shared" si="18"/>
        <v/>
      </c>
      <c r="R153" s="53" t="str">
        <f t="shared" si="14"/>
        <v/>
      </c>
      <c r="S153" s="53" t="str">
        <f t="shared" si="15"/>
        <v/>
      </c>
      <c r="T153" s="53" t="str">
        <f t="shared" si="19"/>
        <v/>
      </c>
      <c r="U153" s="53" t="str">
        <f t="shared" si="20"/>
        <v/>
      </c>
      <c r="V153" s="53" t="str">
        <f t="shared" si="16"/>
        <v/>
      </c>
    </row>
    <row r="154" spans="6:22" x14ac:dyDescent="0.15">
      <c r="F154" s="53" t="s">
        <v>116</v>
      </c>
      <c r="G154" s="53">
        <f>IF(F154="高",COUNT(G$2:G153)+1,"")</f>
        <v>125</v>
      </c>
      <c r="H154" s="53" t="str">
        <f>IF(F154="群",COUNT(H$2:H153)+1,"")</f>
        <v/>
      </c>
      <c r="I154" s="53" t="str">
        <f>IF(F154="箕",COUNT(I$2:I153)+1,"")</f>
        <v/>
      </c>
      <c r="J154" s="53" t="str">
        <f>IF(F154="倉",COUNT(J$2:J153)+1,"")</f>
        <v/>
      </c>
      <c r="K154" s="53" t="str">
        <f>IF(F154="榛",COUNT(K$2:K153)+1,"")</f>
        <v/>
      </c>
      <c r="L154" s="53" t="str">
        <f>IF(F154="吉",COUNT(L$2:L153)+1,"")</f>
        <v/>
      </c>
      <c r="M154" s="53" t="str">
        <f>IF(F154="新",COUNT(M$2:M153)+1,"")</f>
        <v/>
      </c>
      <c r="N154" s="53">
        <v>153</v>
      </c>
      <c r="O154" s="53" t="s">
        <v>310</v>
      </c>
      <c r="P154" s="53" t="str">
        <f t="shared" si="17"/>
        <v>矢島町</v>
      </c>
      <c r="Q154" s="53" t="str">
        <f t="shared" si="18"/>
        <v/>
      </c>
      <c r="R154" s="53" t="str">
        <f t="shared" si="14"/>
        <v/>
      </c>
      <c r="S154" s="53" t="str">
        <f t="shared" si="15"/>
        <v/>
      </c>
      <c r="T154" s="53" t="str">
        <f t="shared" si="19"/>
        <v/>
      </c>
      <c r="U154" s="53" t="str">
        <f t="shared" si="20"/>
        <v/>
      </c>
      <c r="V154" s="53" t="str">
        <f t="shared" si="16"/>
        <v/>
      </c>
    </row>
    <row r="155" spans="6:22" x14ac:dyDescent="0.15">
      <c r="F155" s="53" t="s">
        <v>116</v>
      </c>
      <c r="G155" s="53">
        <f>IF(F155="高",COUNT(G$2:G154)+1,"")</f>
        <v>126</v>
      </c>
      <c r="H155" s="53" t="str">
        <f>IF(F155="群",COUNT(H$2:H154)+1,"")</f>
        <v/>
      </c>
      <c r="I155" s="53" t="str">
        <f>IF(F155="箕",COUNT(I$2:I154)+1,"")</f>
        <v/>
      </c>
      <c r="J155" s="53" t="str">
        <f>IF(F155="倉",COUNT(J$2:J154)+1,"")</f>
        <v/>
      </c>
      <c r="K155" s="53" t="str">
        <f>IF(F155="榛",COUNT(K$2:K154)+1,"")</f>
        <v/>
      </c>
      <c r="L155" s="53" t="str">
        <f>IF(F155="吉",COUNT(L$2:L154)+1,"")</f>
        <v/>
      </c>
      <c r="M155" s="53" t="str">
        <f>IF(F155="新",COUNT(M$2:M154)+1,"")</f>
        <v/>
      </c>
      <c r="N155" s="53">
        <v>154</v>
      </c>
      <c r="O155" s="53" t="s">
        <v>311</v>
      </c>
      <c r="P155" s="53" t="str">
        <f t="shared" si="17"/>
        <v>八千代町１丁目</v>
      </c>
      <c r="Q155" s="53" t="str">
        <f t="shared" si="18"/>
        <v/>
      </c>
      <c r="R155" s="53" t="str">
        <f t="shared" si="14"/>
        <v/>
      </c>
      <c r="S155" s="53" t="str">
        <f t="shared" si="15"/>
        <v/>
      </c>
      <c r="T155" s="53" t="str">
        <f t="shared" si="19"/>
        <v/>
      </c>
      <c r="U155" s="53" t="str">
        <f t="shared" si="20"/>
        <v/>
      </c>
      <c r="V155" s="53" t="str">
        <f t="shared" si="16"/>
        <v/>
      </c>
    </row>
    <row r="156" spans="6:22" x14ac:dyDescent="0.15">
      <c r="F156" s="53" t="s">
        <v>116</v>
      </c>
      <c r="G156" s="53">
        <f>IF(F156="高",COUNT(G$2:G155)+1,"")</f>
        <v>127</v>
      </c>
      <c r="H156" s="53" t="str">
        <f>IF(F156="群",COUNT(H$2:H155)+1,"")</f>
        <v/>
      </c>
      <c r="I156" s="53" t="str">
        <f>IF(F156="箕",COUNT(I$2:I155)+1,"")</f>
        <v/>
      </c>
      <c r="J156" s="53" t="str">
        <f>IF(F156="倉",COUNT(J$2:J155)+1,"")</f>
        <v/>
      </c>
      <c r="K156" s="53" t="str">
        <f>IF(F156="榛",COUNT(K$2:K155)+1,"")</f>
        <v/>
      </c>
      <c r="L156" s="53" t="str">
        <f>IF(F156="吉",COUNT(L$2:L155)+1,"")</f>
        <v/>
      </c>
      <c r="M156" s="53" t="str">
        <f>IF(F156="新",COUNT(M$2:M155)+1,"")</f>
        <v/>
      </c>
      <c r="N156" s="53">
        <v>155</v>
      </c>
      <c r="O156" s="53" t="s">
        <v>312</v>
      </c>
      <c r="P156" s="53" t="str">
        <f t="shared" si="17"/>
        <v>八千代町２丁目</v>
      </c>
      <c r="Q156" s="53" t="str">
        <f t="shared" si="18"/>
        <v/>
      </c>
      <c r="R156" s="53" t="str">
        <f t="shared" si="14"/>
        <v/>
      </c>
      <c r="S156" s="53" t="str">
        <f t="shared" si="15"/>
        <v/>
      </c>
      <c r="T156" s="53" t="str">
        <f t="shared" si="19"/>
        <v/>
      </c>
      <c r="U156" s="53" t="str">
        <f t="shared" si="20"/>
        <v/>
      </c>
      <c r="V156" s="53" t="str">
        <f t="shared" si="16"/>
        <v/>
      </c>
    </row>
    <row r="157" spans="6:22" x14ac:dyDescent="0.15">
      <c r="F157" s="53" t="s">
        <v>116</v>
      </c>
      <c r="G157" s="53">
        <f>IF(F157="高",COUNT(G$2:G156)+1,"")</f>
        <v>128</v>
      </c>
      <c r="H157" s="53" t="str">
        <f>IF(F157="群",COUNT(H$2:H156)+1,"")</f>
        <v/>
      </c>
      <c r="I157" s="53" t="str">
        <f>IF(F157="箕",COUNT(I$2:I156)+1,"")</f>
        <v/>
      </c>
      <c r="J157" s="53" t="str">
        <f>IF(F157="倉",COUNT(J$2:J156)+1,"")</f>
        <v/>
      </c>
      <c r="K157" s="53" t="str">
        <f>IF(F157="榛",COUNT(K$2:K156)+1,"")</f>
        <v/>
      </c>
      <c r="L157" s="53" t="str">
        <f>IF(F157="吉",COUNT(L$2:L156)+1,"")</f>
        <v/>
      </c>
      <c r="M157" s="53" t="str">
        <f>IF(F157="新",COUNT(M$2:M156)+1,"")</f>
        <v/>
      </c>
      <c r="N157" s="53">
        <v>156</v>
      </c>
      <c r="O157" s="53" t="s">
        <v>313</v>
      </c>
      <c r="P157" s="53" t="str">
        <f t="shared" si="17"/>
        <v>八千代町３丁目</v>
      </c>
      <c r="Q157" s="53" t="str">
        <f t="shared" si="18"/>
        <v/>
      </c>
      <c r="R157" s="53" t="str">
        <f t="shared" si="14"/>
        <v/>
      </c>
      <c r="S157" s="53" t="str">
        <f t="shared" si="15"/>
        <v/>
      </c>
      <c r="T157" s="53" t="str">
        <f t="shared" si="19"/>
        <v/>
      </c>
      <c r="U157" s="53" t="str">
        <f t="shared" si="20"/>
        <v/>
      </c>
      <c r="V157" s="53" t="str">
        <f t="shared" si="16"/>
        <v/>
      </c>
    </row>
    <row r="158" spans="6:22" x14ac:dyDescent="0.15">
      <c r="F158" s="53" t="s">
        <v>120</v>
      </c>
      <c r="G158" s="53" t="str">
        <f>IF(F158="高",COUNT(G$2:G157)+1,"")</f>
        <v/>
      </c>
      <c r="H158" s="53" t="str">
        <f>IF(F158="群",COUNT(H$2:H157)+1,"")</f>
        <v/>
      </c>
      <c r="I158" s="53" t="str">
        <f>IF(F158="箕",COUNT(I$2:I157)+1,"")</f>
        <v/>
      </c>
      <c r="J158" s="53" t="str">
        <f>IF(F158="倉",COUNT(J$2:J157)+1,"")</f>
        <v/>
      </c>
      <c r="K158" s="53">
        <f>IF(F158="榛",COUNT(K$2:K157)+1,"")</f>
        <v>12</v>
      </c>
      <c r="L158" s="53" t="str">
        <f>IF(F158="吉",COUNT(L$2:L157)+1,"")</f>
        <v/>
      </c>
      <c r="M158" s="53" t="str">
        <f>IF(F158="新",COUNT(M$2:M157)+1,"")</f>
        <v/>
      </c>
      <c r="N158" s="53">
        <v>157</v>
      </c>
      <c r="O158" s="53" t="s">
        <v>314</v>
      </c>
      <c r="P158" s="53" t="str">
        <f t="shared" si="17"/>
        <v>八千代町４丁目</v>
      </c>
      <c r="Q158" s="53" t="str">
        <f t="shared" si="18"/>
        <v/>
      </c>
      <c r="R158" s="53" t="str">
        <f t="shared" si="14"/>
        <v/>
      </c>
      <c r="S158" s="53" t="str">
        <f t="shared" si="15"/>
        <v/>
      </c>
      <c r="T158" s="53" t="str">
        <f t="shared" si="19"/>
        <v/>
      </c>
      <c r="U158" s="53" t="str">
        <f t="shared" si="20"/>
        <v/>
      </c>
      <c r="V158" s="53" t="str">
        <f t="shared" si="16"/>
        <v/>
      </c>
    </row>
    <row r="159" spans="6:22" x14ac:dyDescent="0.15">
      <c r="F159" s="53" t="s">
        <v>120</v>
      </c>
      <c r="G159" s="53" t="str">
        <f>IF(F159="高",COUNT(G$2:G158)+1,"")</f>
        <v/>
      </c>
      <c r="H159" s="53" t="str">
        <f>IF(F159="群",COUNT(H$2:H158)+1,"")</f>
        <v/>
      </c>
      <c r="I159" s="53" t="str">
        <f>IF(F159="箕",COUNT(I$2:I158)+1,"")</f>
        <v/>
      </c>
      <c r="J159" s="53" t="str">
        <f>IF(F159="倉",COUNT(J$2:J158)+1,"")</f>
        <v/>
      </c>
      <c r="K159" s="53">
        <f>IF(F159="榛",COUNT(K$2:K158)+1,"")</f>
        <v>13</v>
      </c>
      <c r="L159" s="53" t="str">
        <f>IF(F159="吉",COUNT(L$2:L158)+1,"")</f>
        <v/>
      </c>
      <c r="M159" s="53" t="str">
        <f>IF(F159="新",COUNT(M$2:M158)+1,"")</f>
        <v/>
      </c>
      <c r="N159" s="53">
        <v>158</v>
      </c>
      <c r="O159" s="53" t="s">
        <v>315</v>
      </c>
      <c r="P159" s="53" t="str">
        <f t="shared" si="17"/>
        <v>矢中町</v>
      </c>
      <c r="Q159" s="53" t="str">
        <f t="shared" si="18"/>
        <v/>
      </c>
      <c r="R159" s="53" t="str">
        <f t="shared" si="14"/>
        <v/>
      </c>
      <c r="S159" s="53" t="str">
        <f t="shared" si="15"/>
        <v/>
      </c>
      <c r="T159" s="53" t="str">
        <f t="shared" si="19"/>
        <v/>
      </c>
      <c r="U159" s="53" t="str">
        <f t="shared" si="20"/>
        <v/>
      </c>
      <c r="V159" s="53" t="str">
        <f t="shared" si="16"/>
        <v/>
      </c>
    </row>
    <row r="160" spans="6:22" x14ac:dyDescent="0.15">
      <c r="F160" s="53" t="s">
        <v>116</v>
      </c>
      <c r="G160" s="53">
        <f>IF(F160="高",COUNT(G$2:G159)+1,"")</f>
        <v>129</v>
      </c>
      <c r="H160" s="53" t="str">
        <f>IF(F160="群",COUNT(H$2:H159)+1,"")</f>
        <v/>
      </c>
      <c r="I160" s="53" t="str">
        <f>IF(F160="箕",COUNT(I$2:I159)+1,"")</f>
        <v/>
      </c>
      <c r="J160" s="53" t="str">
        <f>IF(F160="倉",COUNT(J$2:J159)+1,"")</f>
        <v/>
      </c>
      <c r="K160" s="53" t="str">
        <f>IF(F160="榛",COUNT(K$2:K159)+1,"")</f>
        <v/>
      </c>
      <c r="L160" s="53" t="str">
        <f>IF(F160="吉",COUNT(L$2:L159)+1,"")</f>
        <v/>
      </c>
      <c r="M160" s="53" t="str">
        <f>IF(F160="新",COUNT(M$2:M159)+1,"")</f>
        <v/>
      </c>
      <c r="N160" s="53">
        <v>159</v>
      </c>
      <c r="O160" s="53" t="s">
        <v>316</v>
      </c>
      <c r="P160" s="53" t="str">
        <f t="shared" si="17"/>
        <v>柳川町</v>
      </c>
      <c r="Q160" s="53" t="str">
        <f t="shared" si="18"/>
        <v/>
      </c>
      <c r="R160" s="53" t="str">
        <f t="shared" si="14"/>
        <v/>
      </c>
      <c r="S160" s="53" t="str">
        <f t="shared" si="15"/>
        <v/>
      </c>
      <c r="T160" s="53" t="str">
        <f t="shared" si="19"/>
        <v/>
      </c>
      <c r="U160" s="53" t="str">
        <f t="shared" si="20"/>
        <v/>
      </c>
      <c r="V160" s="53" t="str">
        <f t="shared" si="16"/>
        <v/>
      </c>
    </row>
    <row r="161" spans="6:22" x14ac:dyDescent="0.15">
      <c r="F161" s="53" t="s">
        <v>116</v>
      </c>
      <c r="G161" s="53">
        <f>IF(F161="高",COUNT(G$2:G160)+1,"")</f>
        <v>130</v>
      </c>
      <c r="H161" s="53" t="str">
        <f>IF(F161="群",COUNT(H$2:H160)+1,"")</f>
        <v/>
      </c>
      <c r="I161" s="53" t="str">
        <f>IF(F161="箕",COUNT(I$2:I160)+1,"")</f>
        <v/>
      </c>
      <c r="J161" s="53" t="str">
        <f>IF(F161="倉",COUNT(J$2:J160)+1,"")</f>
        <v/>
      </c>
      <c r="K161" s="53" t="str">
        <f>IF(F161="榛",COUNT(K$2:K160)+1,"")</f>
        <v/>
      </c>
      <c r="L161" s="53" t="str">
        <f>IF(F161="吉",COUNT(L$2:L160)+1,"")</f>
        <v/>
      </c>
      <c r="M161" s="53" t="str">
        <f>IF(F161="新",COUNT(M$2:M160)+1,"")</f>
        <v/>
      </c>
      <c r="N161" s="53">
        <v>160</v>
      </c>
      <c r="O161" s="53" t="s">
        <v>317</v>
      </c>
      <c r="P161" s="53" t="str">
        <f t="shared" si="17"/>
        <v>山田町</v>
      </c>
      <c r="Q161" s="53" t="str">
        <f t="shared" si="18"/>
        <v/>
      </c>
      <c r="R161" s="53" t="str">
        <f t="shared" si="14"/>
        <v/>
      </c>
      <c r="S161" s="53" t="str">
        <f t="shared" si="15"/>
        <v/>
      </c>
      <c r="T161" s="53" t="str">
        <f t="shared" si="19"/>
        <v/>
      </c>
      <c r="U161" s="53" t="str">
        <f t="shared" si="20"/>
        <v/>
      </c>
      <c r="V161" s="53" t="str">
        <f t="shared" si="16"/>
        <v/>
      </c>
    </row>
    <row r="162" spans="6:22" x14ac:dyDescent="0.15">
      <c r="F162" s="53" t="s">
        <v>116</v>
      </c>
      <c r="G162" s="53">
        <f>IF(F162="高",COUNT(G$2:G161)+1,"")</f>
        <v>131</v>
      </c>
      <c r="H162" s="53" t="str">
        <f>IF(F162="群",COUNT(H$2:H161)+1,"")</f>
        <v/>
      </c>
      <c r="I162" s="53" t="str">
        <f>IF(F162="箕",COUNT(I$2:I161)+1,"")</f>
        <v/>
      </c>
      <c r="J162" s="53" t="str">
        <f>IF(F162="倉",COUNT(J$2:J161)+1,"")</f>
        <v/>
      </c>
      <c r="K162" s="53" t="str">
        <f>IF(F162="榛",COUNT(K$2:K161)+1,"")</f>
        <v/>
      </c>
      <c r="L162" s="53" t="str">
        <f>IF(F162="吉",COUNT(L$2:L161)+1,"")</f>
        <v/>
      </c>
      <c r="M162" s="53" t="str">
        <f>IF(F162="新",COUNT(M$2:M161)+1,"")</f>
        <v/>
      </c>
      <c r="N162" s="53">
        <v>161</v>
      </c>
      <c r="O162" s="53" t="s">
        <v>318</v>
      </c>
      <c r="P162" s="53" t="str">
        <f t="shared" si="17"/>
        <v>山名町</v>
      </c>
      <c r="Q162" s="53" t="str">
        <f t="shared" si="18"/>
        <v/>
      </c>
      <c r="R162" s="53" t="str">
        <f t="shared" si="14"/>
        <v/>
      </c>
      <c r="S162" s="53" t="str">
        <f t="shared" si="15"/>
        <v/>
      </c>
      <c r="T162" s="53" t="str">
        <f t="shared" si="19"/>
        <v/>
      </c>
      <c r="U162" s="53" t="str">
        <f t="shared" si="20"/>
        <v/>
      </c>
      <c r="V162" s="53" t="str">
        <f t="shared" si="16"/>
        <v/>
      </c>
    </row>
    <row r="163" spans="6:22" x14ac:dyDescent="0.15">
      <c r="F163" s="53" t="s">
        <v>116</v>
      </c>
      <c r="G163" s="53">
        <f>IF(F163="高",COUNT(G$2:G162)+1,"")</f>
        <v>132</v>
      </c>
      <c r="H163" s="53" t="str">
        <f>IF(F163="群",COUNT(H$2:H162)+1,"")</f>
        <v/>
      </c>
      <c r="I163" s="53" t="str">
        <f>IF(F163="箕",COUNT(I$2:I162)+1,"")</f>
        <v/>
      </c>
      <c r="J163" s="53" t="str">
        <f>IF(F163="倉",COUNT(J$2:J162)+1,"")</f>
        <v/>
      </c>
      <c r="K163" s="53" t="str">
        <f>IF(F163="榛",COUNT(K$2:K162)+1,"")</f>
        <v/>
      </c>
      <c r="L163" s="53" t="str">
        <f>IF(F163="吉",COUNT(L$2:L162)+1,"")</f>
        <v/>
      </c>
      <c r="M163" s="53" t="str">
        <f>IF(F163="新",COUNT(M$2:M162)+1,"")</f>
        <v/>
      </c>
      <c r="N163" s="53">
        <v>162</v>
      </c>
      <c r="O163" s="53" t="s">
        <v>319</v>
      </c>
      <c r="P163" s="53" t="str">
        <f t="shared" si="17"/>
        <v>八幡原町</v>
      </c>
      <c r="Q163" s="53" t="str">
        <f t="shared" si="18"/>
        <v/>
      </c>
      <c r="R163" s="53" t="str">
        <f t="shared" si="14"/>
        <v/>
      </c>
      <c r="S163" s="53" t="str">
        <f t="shared" si="15"/>
        <v/>
      </c>
      <c r="T163" s="53" t="str">
        <f t="shared" si="19"/>
        <v/>
      </c>
      <c r="U163" s="53" t="str">
        <f t="shared" si="20"/>
        <v/>
      </c>
      <c r="V163" s="53" t="str">
        <f t="shared" si="16"/>
        <v/>
      </c>
    </row>
    <row r="164" spans="6:22" x14ac:dyDescent="0.15">
      <c r="F164" s="53" t="s">
        <v>117</v>
      </c>
      <c r="G164" s="53" t="str">
        <f>IF(F164="高",COUNT(G$2:G163)+1,"")</f>
        <v/>
      </c>
      <c r="H164" s="53">
        <f>IF(F164="群",COUNT(H$2:H163)+1,"")</f>
        <v>12</v>
      </c>
      <c r="I164" s="53" t="str">
        <f>IF(F164="箕",COUNT(I$2:I163)+1,"")</f>
        <v/>
      </c>
      <c r="J164" s="53" t="str">
        <f>IF(F164="倉",COUNT(J$2:J163)+1,"")</f>
        <v/>
      </c>
      <c r="K164" s="53" t="str">
        <f>IF(F164="榛",COUNT(K$2:K163)+1,"")</f>
        <v/>
      </c>
      <c r="L164" s="53" t="str">
        <f>IF(F164="吉",COUNT(L$2:L163)+1,"")</f>
        <v/>
      </c>
      <c r="M164" s="53" t="str">
        <f>IF(F164="新",COUNT(M$2:M163)+1,"")</f>
        <v/>
      </c>
      <c r="N164" s="53">
        <v>163</v>
      </c>
      <c r="O164" s="53" t="s">
        <v>320</v>
      </c>
      <c r="P164" s="53" t="str">
        <f t="shared" si="17"/>
        <v>八幡町</v>
      </c>
      <c r="Q164" s="53" t="str">
        <f t="shared" si="18"/>
        <v/>
      </c>
      <c r="R164" s="53" t="str">
        <f t="shared" si="14"/>
        <v/>
      </c>
      <c r="S164" s="53" t="str">
        <f t="shared" si="15"/>
        <v/>
      </c>
      <c r="T164" s="53" t="str">
        <f t="shared" si="19"/>
        <v/>
      </c>
      <c r="U164" s="53" t="str">
        <f t="shared" si="20"/>
        <v/>
      </c>
      <c r="V164" s="53" t="str">
        <f t="shared" si="16"/>
        <v/>
      </c>
    </row>
    <row r="165" spans="6:22" x14ac:dyDescent="0.15">
      <c r="F165" s="53" t="s">
        <v>116</v>
      </c>
      <c r="G165" s="53">
        <f>IF(F165="高",COUNT(G$2:G164)+1,"")</f>
        <v>133</v>
      </c>
      <c r="H165" s="53" t="str">
        <f>IF(F165="群",COUNT(H$2:H164)+1,"")</f>
        <v/>
      </c>
      <c r="I165" s="53" t="str">
        <f>IF(F165="箕",COUNT(I$2:I164)+1,"")</f>
        <v/>
      </c>
      <c r="J165" s="53" t="str">
        <f>IF(F165="倉",COUNT(J$2:J164)+1,"")</f>
        <v/>
      </c>
      <c r="K165" s="53" t="str">
        <f>IF(F165="榛",COUNT(K$2:K164)+1,"")</f>
        <v/>
      </c>
      <c r="L165" s="53" t="str">
        <f>IF(F165="吉",COUNT(L$2:L164)+1,"")</f>
        <v/>
      </c>
      <c r="M165" s="53" t="str">
        <f>IF(F165="新",COUNT(M$2:M164)+1,"")</f>
        <v/>
      </c>
      <c r="N165" s="53">
        <v>164</v>
      </c>
      <c r="O165" s="53" t="s">
        <v>321</v>
      </c>
      <c r="P165" s="53" t="str">
        <f t="shared" si="17"/>
        <v>弓町</v>
      </c>
      <c r="Q165" s="53" t="str">
        <f t="shared" si="18"/>
        <v/>
      </c>
      <c r="R165" s="53" t="str">
        <f t="shared" si="14"/>
        <v/>
      </c>
      <c r="S165" s="53" t="str">
        <f t="shared" si="15"/>
        <v/>
      </c>
      <c r="T165" s="53" t="str">
        <f t="shared" si="19"/>
        <v/>
      </c>
      <c r="U165" s="53" t="str">
        <f t="shared" si="20"/>
        <v/>
      </c>
      <c r="V165" s="53" t="str">
        <f t="shared" si="16"/>
        <v/>
      </c>
    </row>
    <row r="166" spans="6:22" x14ac:dyDescent="0.15">
      <c r="F166" s="53" t="s">
        <v>117</v>
      </c>
      <c r="G166" s="53" t="str">
        <f>IF(F166="高",COUNT(G$2:G165)+1,"")</f>
        <v/>
      </c>
      <c r="H166" s="53">
        <f>IF(F166="群",COUNT(H$2:H165)+1,"")</f>
        <v>13</v>
      </c>
      <c r="I166" s="53" t="str">
        <f>IF(F166="箕",COUNT(I$2:I165)+1,"")</f>
        <v/>
      </c>
      <c r="J166" s="53" t="str">
        <f>IF(F166="倉",COUNT(J$2:J165)+1,"")</f>
        <v/>
      </c>
      <c r="K166" s="53" t="str">
        <f>IF(F166="榛",COUNT(K$2:K165)+1,"")</f>
        <v/>
      </c>
      <c r="L166" s="53" t="str">
        <f>IF(F166="吉",COUNT(L$2:L165)+1,"")</f>
        <v/>
      </c>
      <c r="M166" s="53" t="str">
        <f>IF(F166="新",COUNT(M$2:M165)+1,"")</f>
        <v/>
      </c>
      <c r="N166" s="53">
        <v>165</v>
      </c>
      <c r="O166" s="53" t="s">
        <v>322</v>
      </c>
      <c r="P166" s="53" t="str">
        <f t="shared" si="17"/>
        <v>四ツ屋町</v>
      </c>
      <c r="Q166" s="53" t="str">
        <f t="shared" si="18"/>
        <v/>
      </c>
      <c r="R166" s="53" t="str">
        <f t="shared" si="14"/>
        <v/>
      </c>
      <c r="S166" s="53" t="str">
        <f t="shared" si="15"/>
        <v/>
      </c>
      <c r="T166" s="53" t="str">
        <f t="shared" si="19"/>
        <v/>
      </c>
      <c r="U166" s="53" t="str">
        <f t="shared" si="20"/>
        <v/>
      </c>
      <c r="V166" s="53" t="str">
        <f t="shared" si="16"/>
        <v/>
      </c>
    </row>
    <row r="167" spans="6:22" x14ac:dyDescent="0.15">
      <c r="F167" s="53" t="s">
        <v>116</v>
      </c>
      <c r="G167" s="53">
        <f>IF(F167="高",COUNT(G$2:G166)+1,"")</f>
        <v>134</v>
      </c>
      <c r="H167" s="53" t="str">
        <f>IF(F167="群",COUNT(H$2:H166)+1,"")</f>
        <v/>
      </c>
      <c r="I167" s="53" t="str">
        <f>IF(F167="箕",COUNT(I$2:I166)+1,"")</f>
        <v/>
      </c>
      <c r="J167" s="53" t="str">
        <f>IF(F167="倉",COUNT(J$2:J166)+1,"")</f>
        <v/>
      </c>
      <c r="K167" s="53" t="str">
        <f>IF(F167="榛",COUNT(K$2:K166)+1,"")</f>
        <v/>
      </c>
      <c r="L167" s="53" t="str">
        <f>IF(F167="吉",COUNT(L$2:L166)+1,"")</f>
        <v/>
      </c>
      <c r="M167" s="53" t="str">
        <f>IF(F167="新",COUNT(M$2:M166)+1,"")</f>
        <v/>
      </c>
      <c r="N167" s="53">
        <v>166</v>
      </c>
      <c r="O167" s="53" t="s">
        <v>323</v>
      </c>
      <c r="P167" s="53" t="str">
        <f t="shared" si="17"/>
        <v>寄合町</v>
      </c>
      <c r="Q167" s="53" t="str">
        <f t="shared" si="18"/>
        <v/>
      </c>
      <c r="R167" s="53" t="str">
        <f t="shared" si="14"/>
        <v/>
      </c>
      <c r="S167" s="53" t="str">
        <f t="shared" si="15"/>
        <v/>
      </c>
      <c r="T167" s="53" t="str">
        <f t="shared" si="19"/>
        <v/>
      </c>
      <c r="U167" s="53" t="str">
        <f t="shared" si="20"/>
        <v/>
      </c>
      <c r="V167" s="53" t="str">
        <f t="shared" si="16"/>
        <v/>
      </c>
    </row>
    <row r="168" spans="6:22" x14ac:dyDescent="0.15">
      <c r="F168" s="53" t="s">
        <v>116</v>
      </c>
      <c r="G168" s="53">
        <f>IF(F168="高",COUNT(G$2:G167)+1,"")</f>
        <v>135</v>
      </c>
      <c r="H168" s="53" t="str">
        <f>IF(F168="群",COUNT(H$2:H167)+1,"")</f>
        <v/>
      </c>
      <c r="I168" s="53" t="str">
        <f>IF(F168="箕",COUNT(I$2:I167)+1,"")</f>
        <v/>
      </c>
      <c r="J168" s="53" t="str">
        <f>IF(F168="倉",COUNT(J$2:J167)+1,"")</f>
        <v/>
      </c>
      <c r="K168" s="53" t="str">
        <f>IF(F168="榛",COUNT(K$2:K167)+1,"")</f>
        <v/>
      </c>
      <c r="L168" s="53" t="str">
        <f>IF(F168="吉",COUNT(L$2:L167)+1,"")</f>
        <v/>
      </c>
      <c r="M168" s="53" t="str">
        <f>IF(F168="新",COUNT(M$2:M167)+1,"")</f>
        <v/>
      </c>
      <c r="N168" s="53">
        <v>167</v>
      </c>
      <c r="O168" s="53" t="s">
        <v>324</v>
      </c>
      <c r="P168" s="53" t="str">
        <f t="shared" si="17"/>
        <v>羅漢町</v>
      </c>
      <c r="Q168" s="53" t="str">
        <f t="shared" si="18"/>
        <v/>
      </c>
      <c r="R168" s="53" t="str">
        <f t="shared" si="14"/>
        <v/>
      </c>
      <c r="S168" s="53" t="str">
        <f t="shared" si="15"/>
        <v/>
      </c>
      <c r="T168" s="53" t="str">
        <f t="shared" si="19"/>
        <v/>
      </c>
      <c r="U168" s="53" t="str">
        <f t="shared" si="20"/>
        <v/>
      </c>
      <c r="V168" s="53" t="str">
        <f t="shared" si="16"/>
        <v/>
      </c>
    </row>
    <row r="169" spans="6:22" x14ac:dyDescent="0.15">
      <c r="F169" s="53" t="s">
        <v>116</v>
      </c>
      <c r="G169" s="53">
        <f>IF(F169="高",COUNT(G$2:G168)+1,"")</f>
        <v>136</v>
      </c>
      <c r="H169" s="53" t="str">
        <f>IF(F169="群",COUNT(H$2:H168)+1,"")</f>
        <v/>
      </c>
      <c r="I169" s="53" t="str">
        <f>IF(F169="箕",COUNT(I$2:I168)+1,"")</f>
        <v/>
      </c>
      <c r="J169" s="53" t="str">
        <f>IF(F169="倉",COUNT(J$2:J168)+1,"")</f>
        <v/>
      </c>
      <c r="K169" s="53" t="str">
        <f>IF(F169="榛",COUNT(K$2:K168)+1,"")</f>
        <v/>
      </c>
      <c r="L169" s="53" t="str">
        <f>IF(F169="吉",COUNT(L$2:L168)+1,"")</f>
        <v/>
      </c>
      <c r="M169" s="53" t="str">
        <f>IF(F169="新",COUNT(M$2:M168)+1,"")</f>
        <v/>
      </c>
      <c r="N169" s="53">
        <v>168</v>
      </c>
      <c r="O169" s="53" t="s">
        <v>325</v>
      </c>
      <c r="P169" s="53" t="str">
        <f t="shared" si="17"/>
        <v>楽間町</v>
      </c>
      <c r="Q169" s="53" t="str">
        <f t="shared" si="18"/>
        <v/>
      </c>
      <c r="R169" s="53" t="str">
        <f t="shared" si="14"/>
        <v/>
      </c>
      <c r="S169" s="53" t="str">
        <f t="shared" si="15"/>
        <v/>
      </c>
      <c r="T169" s="53" t="str">
        <f t="shared" si="19"/>
        <v/>
      </c>
      <c r="U169" s="53" t="str">
        <f t="shared" si="20"/>
        <v/>
      </c>
      <c r="V169" s="53" t="str">
        <f t="shared" si="16"/>
        <v/>
      </c>
    </row>
    <row r="170" spans="6:22" x14ac:dyDescent="0.15">
      <c r="F170" s="53" t="s">
        <v>117</v>
      </c>
      <c r="G170" s="53" t="str">
        <f>IF(F170="高",COUNT(G$2:G169)+1,"")</f>
        <v/>
      </c>
      <c r="H170" s="53">
        <f>IF(F170="群",COUNT(H$2:H169)+1,"")</f>
        <v>14</v>
      </c>
      <c r="I170" s="53" t="str">
        <f>IF(F170="箕",COUNT(I$2:I169)+1,"")</f>
        <v/>
      </c>
      <c r="J170" s="53" t="str">
        <f>IF(F170="倉",COUNT(J$2:J169)+1,"")</f>
        <v/>
      </c>
      <c r="K170" s="53" t="str">
        <f>IF(F170="榛",COUNT(K$2:K169)+1,"")</f>
        <v/>
      </c>
      <c r="L170" s="53" t="str">
        <f>IF(F170="吉",COUNT(L$2:L169)+1,"")</f>
        <v/>
      </c>
      <c r="M170" s="53" t="str">
        <f>IF(F170="新",COUNT(M$2:M169)+1,"")</f>
        <v/>
      </c>
      <c r="N170" s="53">
        <v>169</v>
      </c>
      <c r="O170" s="53" t="s">
        <v>326</v>
      </c>
      <c r="P170" s="53" t="str">
        <f t="shared" si="17"/>
        <v>連雀町</v>
      </c>
      <c r="Q170" s="53" t="str">
        <f t="shared" si="18"/>
        <v/>
      </c>
      <c r="R170" s="53" t="str">
        <f t="shared" si="14"/>
        <v/>
      </c>
      <c r="S170" s="53" t="str">
        <f t="shared" si="15"/>
        <v/>
      </c>
      <c r="T170" s="53" t="str">
        <f t="shared" si="19"/>
        <v/>
      </c>
      <c r="U170" s="53" t="str">
        <f t="shared" si="20"/>
        <v/>
      </c>
      <c r="V170" s="53" t="str">
        <f t="shared" si="16"/>
        <v/>
      </c>
    </row>
    <row r="171" spans="6:22" x14ac:dyDescent="0.15">
      <c r="F171" s="53" t="s">
        <v>117</v>
      </c>
      <c r="G171" s="53" t="str">
        <f>IF(F171="高",COUNT(G$2:G170)+1,"")</f>
        <v/>
      </c>
      <c r="H171" s="53">
        <f>IF(F171="群",COUNT(H$2:H170)+1,"")</f>
        <v>15</v>
      </c>
      <c r="I171" s="53" t="str">
        <f>IF(F171="箕",COUNT(I$2:I170)+1,"")</f>
        <v/>
      </c>
      <c r="J171" s="53" t="str">
        <f>IF(F171="倉",COUNT(J$2:J170)+1,"")</f>
        <v/>
      </c>
      <c r="K171" s="53" t="str">
        <f>IF(F171="榛",COUNT(K$2:K170)+1,"")</f>
        <v/>
      </c>
      <c r="L171" s="53" t="str">
        <f>IF(F171="吉",COUNT(L$2:L170)+1,"")</f>
        <v/>
      </c>
      <c r="M171" s="53" t="str">
        <f>IF(F171="新",COUNT(M$2:M170)+1,"")</f>
        <v/>
      </c>
      <c r="N171" s="53">
        <v>170</v>
      </c>
      <c r="O171" s="53" t="s">
        <v>327</v>
      </c>
      <c r="P171" s="53" t="str">
        <f t="shared" si="17"/>
        <v>若田町</v>
      </c>
      <c r="Q171" s="53" t="str">
        <f t="shared" si="18"/>
        <v/>
      </c>
      <c r="R171" s="53" t="str">
        <f t="shared" si="14"/>
        <v/>
      </c>
      <c r="S171" s="53" t="str">
        <f t="shared" si="15"/>
        <v/>
      </c>
      <c r="T171" s="53" t="str">
        <f t="shared" si="19"/>
        <v/>
      </c>
      <c r="U171" s="53" t="str">
        <f t="shared" si="20"/>
        <v/>
      </c>
      <c r="V171" s="53" t="str">
        <f t="shared" si="16"/>
        <v/>
      </c>
    </row>
    <row r="172" spans="6:22" x14ac:dyDescent="0.15">
      <c r="F172" s="53" t="s">
        <v>116</v>
      </c>
      <c r="G172" s="53">
        <f>IF(F172="高",COUNT(G$2:G171)+1,"")</f>
        <v>137</v>
      </c>
      <c r="H172" s="53" t="str">
        <f>IF(F172="群",COUNT(H$2:H171)+1,"")</f>
        <v/>
      </c>
      <c r="I172" s="53" t="str">
        <f>IF(F172="箕",COUNT(I$2:I171)+1,"")</f>
        <v/>
      </c>
      <c r="J172" s="53" t="str">
        <f>IF(F172="倉",COUNT(J$2:J171)+1,"")</f>
        <v/>
      </c>
      <c r="K172" s="53" t="str">
        <f>IF(F172="榛",COUNT(K$2:K171)+1,"")</f>
        <v/>
      </c>
      <c r="L172" s="53" t="str">
        <f>IF(F172="吉",COUNT(L$2:L171)+1,"")</f>
        <v/>
      </c>
      <c r="M172" s="53" t="str">
        <f>IF(F172="新",COUNT(M$2:M171)+1,"")</f>
        <v/>
      </c>
      <c r="N172" s="53">
        <v>171</v>
      </c>
      <c r="O172" s="53" t="s">
        <v>328</v>
      </c>
      <c r="P172" s="53" t="str">
        <f t="shared" si="17"/>
        <v>若松町</v>
      </c>
      <c r="Q172" s="53" t="str">
        <f t="shared" si="18"/>
        <v/>
      </c>
      <c r="R172" s="53" t="str">
        <f t="shared" si="14"/>
        <v/>
      </c>
      <c r="S172" s="53" t="str">
        <f t="shared" si="15"/>
        <v/>
      </c>
      <c r="T172" s="53" t="str">
        <f t="shared" si="19"/>
        <v/>
      </c>
      <c r="U172" s="53" t="str">
        <f t="shared" si="20"/>
        <v/>
      </c>
      <c r="V172" s="53" t="str">
        <f t="shared" si="16"/>
        <v/>
      </c>
    </row>
    <row r="173" spans="6:22" x14ac:dyDescent="0.15">
      <c r="F173" s="53" t="s">
        <v>116</v>
      </c>
      <c r="G173" s="53">
        <f>IF(F173="高",COUNT(G$2:G172)+1,"")</f>
        <v>138</v>
      </c>
      <c r="H173" s="53" t="str">
        <f>IF(F173="群",COUNT(H$2:H172)+1,"")</f>
        <v/>
      </c>
      <c r="I173" s="53" t="str">
        <f>IF(F173="箕",COUNT(I$2:I172)+1,"")</f>
        <v/>
      </c>
      <c r="J173" s="53" t="str">
        <f>IF(F173="倉",COUNT(J$2:J172)+1,"")</f>
        <v/>
      </c>
      <c r="K173" s="53" t="str">
        <f>IF(F173="榛",COUNT(K$2:K172)+1,"")</f>
        <v/>
      </c>
      <c r="L173" s="53" t="str">
        <f>IF(F173="吉",COUNT(L$2:L172)+1,"")</f>
        <v/>
      </c>
      <c r="M173" s="53" t="str">
        <f>IF(F173="新",COUNT(M$2:M172)+1,"")</f>
        <v/>
      </c>
      <c r="N173" s="53">
        <v>172</v>
      </c>
      <c r="O173" s="53" t="s">
        <v>329</v>
      </c>
      <c r="P173" s="53" t="str">
        <f t="shared" si="17"/>
        <v>我峰町</v>
      </c>
      <c r="Q173" s="53" t="str">
        <f t="shared" si="18"/>
        <v/>
      </c>
      <c r="R173" s="53" t="str">
        <f t="shared" si="14"/>
        <v/>
      </c>
      <c r="S173" s="53" t="str">
        <f t="shared" si="15"/>
        <v/>
      </c>
      <c r="T173" s="53" t="str">
        <f t="shared" si="19"/>
        <v/>
      </c>
      <c r="U173" s="53" t="str">
        <f t="shared" si="20"/>
        <v/>
      </c>
      <c r="V173" s="53" t="str">
        <f t="shared" si="16"/>
        <v/>
      </c>
    </row>
    <row r="174" spans="6:22" x14ac:dyDescent="0.15">
      <c r="F174" s="53" t="s">
        <v>117</v>
      </c>
      <c r="G174" s="53" t="str">
        <f>IF(F174="高",COUNT(G$2:G173)+1,"")</f>
        <v/>
      </c>
      <c r="H174" s="53">
        <f>IF(F174="群",COUNT(H$2:H173)+1,"")</f>
        <v>16</v>
      </c>
      <c r="I174" s="53" t="str">
        <f>IF(F174="箕",COUNT(I$2:I173)+1,"")</f>
        <v/>
      </c>
      <c r="J174" s="53" t="str">
        <f>IF(F174="倉",COUNT(J$2:J173)+1,"")</f>
        <v/>
      </c>
      <c r="K174" s="53" t="str">
        <f>IF(F174="榛",COUNT(K$2:K173)+1,"")</f>
        <v/>
      </c>
      <c r="L174" s="53" t="str">
        <f>IF(F174="吉",COUNT(L$2:L173)+1,"")</f>
        <v/>
      </c>
      <c r="M174" s="53" t="str">
        <f>IF(F174="新",COUNT(M$2:M173)+1,"")</f>
        <v/>
      </c>
      <c r="N174" s="53">
        <v>173</v>
      </c>
      <c r="O174" s="53" t="s">
        <v>330</v>
      </c>
      <c r="P174" s="53" t="str">
        <f t="shared" si="17"/>
        <v>和田多中町</v>
      </c>
      <c r="Q174" s="53" t="str">
        <f t="shared" si="18"/>
        <v/>
      </c>
      <c r="R174" s="53" t="str">
        <f t="shared" si="14"/>
        <v/>
      </c>
      <c r="S174" s="53" t="str">
        <f t="shared" si="15"/>
        <v/>
      </c>
      <c r="T174" s="53" t="str">
        <f t="shared" si="19"/>
        <v/>
      </c>
      <c r="U174" s="53" t="str">
        <f t="shared" si="20"/>
        <v/>
      </c>
      <c r="V174" s="53" t="str">
        <f t="shared" si="16"/>
        <v/>
      </c>
    </row>
    <row r="175" spans="6:22" x14ac:dyDescent="0.15">
      <c r="F175" s="53" t="s">
        <v>120</v>
      </c>
      <c r="G175" s="53" t="str">
        <f>IF(F175="高",COUNT(G$2:G174)+1,"")</f>
        <v/>
      </c>
      <c r="H175" s="53" t="str">
        <f>IF(F175="群",COUNT(H$2:H174)+1,"")</f>
        <v/>
      </c>
      <c r="I175" s="53" t="str">
        <f>IF(F175="箕",COUNT(I$2:I174)+1,"")</f>
        <v/>
      </c>
      <c r="J175" s="53" t="str">
        <f>IF(F175="倉",COUNT(J$2:J174)+1,"")</f>
        <v/>
      </c>
      <c r="K175" s="53">
        <f>IF(F175="榛",COUNT(K$2:K174)+1,"")</f>
        <v>14</v>
      </c>
      <c r="L175" s="53" t="str">
        <f>IF(F175="吉",COUNT(L$2:L174)+1,"")</f>
        <v/>
      </c>
      <c r="M175" s="53" t="str">
        <f>IF(F175="新",COUNT(M$2:M174)+1,"")</f>
        <v/>
      </c>
      <c r="N175" s="53">
        <v>174</v>
      </c>
      <c r="O175" s="53" t="s">
        <v>331</v>
      </c>
      <c r="P175" s="53" t="str">
        <f t="shared" si="17"/>
        <v>綿貫町</v>
      </c>
      <c r="Q175" s="53" t="str">
        <f t="shared" si="18"/>
        <v/>
      </c>
      <c r="R175" s="53" t="str">
        <f t="shared" si="14"/>
        <v/>
      </c>
      <c r="S175" s="53" t="str">
        <f t="shared" si="15"/>
        <v/>
      </c>
      <c r="T175" s="53" t="str">
        <f t="shared" si="19"/>
        <v/>
      </c>
      <c r="U175" s="53" t="str">
        <f t="shared" si="20"/>
        <v/>
      </c>
      <c r="V175" s="53" t="str">
        <f t="shared" si="16"/>
        <v/>
      </c>
    </row>
    <row r="176" spans="6:22" x14ac:dyDescent="0.15">
      <c r="F176" s="53" t="s">
        <v>116</v>
      </c>
      <c r="G176" s="53">
        <f>IF(F176="高",COUNT(G$2:G175)+1,"")</f>
        <v>139</v>
      </c>
      <c r="H176" s="53" t="str">
        <f>IF(F176="群",COUNT(H$2:H175)+1,"")</f>
        <v/>
      </c>
      <c r="I176" s="53" t="str">
        <f>IF(F176="箕",COUNT(I$2:I175)+1,"")</f>
        <v/>
      </c>
      <c r="J176" s="53" t="str">
        <f>IF(F176="倉",COUNT(J$2:J175)+1,"")</f>
        <v/>
      </c>
      <c r="K176" s="53" t="str">
        <f>IF(F176="榛",COUNT(K$2:K175)+1,"")</f>
        <v/>
      </c>
      <c r="L176" s="53" t="str">
        <f>IF(F176="吉",COUNT(L$2:L175)+1,"")</f>
        <v/>
      </c>
      <c r="M176" s="53" t="str">
        <f>IF(F176="新",COUNT(M$2:M175)+1,"")</f>
        <v/>
      </c>
      <c r="N176" s="53">
        <v>175</v>
      </c>
      <c r="O176" s="53" t="s">
        <v>332</v>
      </c>
      <c r="P176" s="53" t="str">
        <f t="shared" si="17"/>
        <v>和田町</v>
      </c>
      <c r="Q176" s="53" t="str">
        <f t="shared" si="18"/>
        <v/>
      </c>
      <c r="R176" s="53" t="str">
        <f t="shared" si="14"/>
        <v/>
      </c>
      <c r="S176" s="53" t="str">
        <f t="shared" si="15"/>
        <v/>
      </c>
      <c r="T176" s="53" t="str">
        <f t="shared" si="19"/>
        <v/>
      </c>
      <c r="U176" s="53" t="str">
        <f t="shared" si="20"/>
        <v/>
      </c>
      <c r="V176" s="53" t="str">
        <f t="shared" si="16"/>
        <v/>
      </c>
    </row>
    <row r="177" spans="6:22" x14ac:dyDescent="0.15">
      <c r="F177" s="53" t="s">
        <v>118</v>
      </c>
      <c r="G177" s="53" t="str">
        <f>IF(F177="高",COUNT(G$2:G176)+1,"")</f>
        <v/>
      </c>
      <c r="H177" s="53" t="str">
        <f>IF(F177="群",COUNT(H$2:H176)+1,"")</f>
        <v/>
      </c>
      <c r="I177" s="53">
        <f>IF(F177="箕",COUNT(I$2:I176)+1,"")</f>
        <v>1</v>
      </c>
      <c r="J177" s="53" t="str">
        <f>IF(F177="倉",COUNT(J$2:J176)+1,"")</f>
        <v/>
      </c>
      <c r="K177" s="53" t="str">
        <f>IF(F177="榛",COUNT(K$2:K176)+1,"")</f>
        <v/>
      </c>
      <c r="L177" s="53" t="str">
        <f>IF(F177="吉",COUNT(L$2:L176)+1,"")</f>
        <v/>
      </c>
      <c r="M177" s="53" t="str">
        <f>IF(F177="新",COUNT(M$2:M176)+1,"")</f>
        <v/>
      </c>
      <c r="N177" s="53">
        <v>176</v>
      </c>
      <c r="O177" s="53" t="s">
        <v>333</v>
      </c>
      <c r="P177" s="53" t="str">
        <f t="shared" si="17"/>
        <v/>
      </c>
      <c r="Q177" s="53" t="str">
        <f t="shared" si="18"/>
        <v/>
      </c>
      <c r="R177" s="53" t="str">
        <f t="shared" si="14"/>
        <v/>
      </c>
      <c r="S177" s="53" t="str">
        <f t="shared" si="15"/>
        <v/>
      </c>
      <c r="T177" s="53" t="str">
        <f t="shared" si="19"/>
        <v/>
      </c>
      <c r="U177" s="53" t="str">
        <f t="shared" si="20"/>
        <v/>
      </c>
      <c r="V177" s="53" t="str">
        <f t="shared" si="16"/>
        <v/>
      </c>
    </row>
    <row r="178" spans="6:22" x14ac:dyDescent="0.15">
      <c r="F178" s="53" t="s">
        <v>118</v>
      </c>
      <c r="G178" s="53" t="str">
        <f>IF(F178="高",COUNT(G$2:G177)+1,"")</f>
        <v/>
      </c>
      <c r="H178" s="53" t="str">
        <f>IF(F178="群",COUNT(H$2:H177)+1,"")</f>
        <v/>
      </c>
      <c r="I178" s="53">
        <f>IF(F178="箕",COUNT(I$2:I177)+1,"")</f>
        <v>2</v>
      </c>
      <c r="J178" s="53" t="str">
        <f>IF(F178="倉",COUNT(J$2:J177)+1,"")</f>
        <v/>
      </c>
      <c r="K178" s="53" t="str">
        <f>IF(F178="榛",COUNT(K$2:K177)+1,"")</f>
        <v/>
      </c>
      <c r="L178" s="53" t="str">
        <f>IF(F178="吉",COUNT(L$2:L177)+1,"")</f>
        <v/>
      </c>
      <c r="M178" s="53" t="str">
        <f>IF(F178="新",COUNT(M$2:M177)+1,"")</f>
        <v/>
      </c>
      <c r="N178" s="53">
        <v>177</v>
      </c>
      <c r="O178" s="53" t="s">
        <v>334</v>
      </c>
      <c r="P178" s="53" t="str">
        <f t="shared" si="17"/>
        <v/>
      </c>
      <c r="Q178" s="53" t="str">
        <f t="shared" si="18"/>
        <v/>
      </c>
      <c r="R178" s="53" t="str">
        <f t="shared" si="14"/>
        <v/>
      </c>
      <c r="S178" s="53" t="str">
        <f t="shared" si="15"/>
        <v/>
      </c>
      <c r="T178" s="53" t="str">
        <f t="shared" si="19"/>
        <v/>
      </c>
      <c r="U178" s="53" t="str">
        <f t="shared" si="20"/>
        <v/>
      </c>
      <c r="V178" s="53" t="str">
        <f t="shared" si="16"/>
        <v/>
      </c>
    </row>
    <row r="179" spans="6:22" x14ac:dyDescent="0.15">
      <c r="F179" s="53" t="s">
        <v>118</v>
      </c>
      <c r="G179" s="53" t="str">
        <f>IF(F179="高",COUNT(G$2:G178)+1,"")</f>
        <v/>
      </c>
      <c r="H179" s="53" t="str">
        <f>IF(F179="群",COUNT(H$2:H178)+1,"")</f>
        <v/>
      </c>
      <c r="I179" s="53">
        <f>IF(F179="箕",COUNT(I$2:I178)+1,"")</f>
        <v>3</v>
      </c>
      <c r="J179" s="53" t="str">
        <f>IF(F179="倉",COUNT(J$2:J178)+1,"")</f>
        <v/>
      </c>
      <c r="K179" s="53" t="str">
        <f>IF(F179="榛",COUNT(K$2:K178)+1,"")</f>
        <v/>
      </c>
      <c r="L179" s="53" t="str">
        <f>IF(F179="吉",COUNT(L$2:L178)+1,"")</f>
        <v/>
      </c>
      <c r="M179" s="53" t="str">
        <f>IF(F179="新",COUNT(M$2:M178)+1,"")</f>
        <v/>
      </c>
      <c r="N179" s="53">
        <v>178</v>
      </c>
      <c r="O179" s="53" t="s">
        <v>335</v>
      </c>
      <c r="P179" s="53" t="str">
        <f t="shared" si="17"/>
        <v/>
      </c>
      <c r="Q179" s="53" t="str">
        <f t="shared" si="18"/>
        <v/>
      </c>
      <c r="R179" s="53" t="str">
        <f t="shared" si="14"/>
        <v/>
      </c>
      <c r="S179" s="53" t="str">
        <f t="shared" si="15"/>
        <v/>
      </c>
      <c r="T179" s="53" t="str">
        <f t="shared" si="19"/>
        <v/>
      </c>
      <c r="U179" s="53" t="str">
        <f t="shared" si="20"/>
        <v/>
      </c>
      <c r="V179" s="53" t="str">
        <f t="shared" si="16"/>
        <v/>
      </c>
    </row>
    <row r="180" spans="6:22" x14ac:dyDescent="0.15">
      <c r="F180" s="53" t="s">
        <v>118</v>
      </c>
      <c r="G180" s="53" t="str">
        <f>IF(F180="高",COUNT(G$2:G179)+1,"")</f>
        <v/>
      </c>
      <c r="H180" s="53" t="str">
        <f>IF(F180="群",COUNT(H$2:H179)+1,"")</f>
        <v/>
      </c>
      <c r="I180" s="53">
        <f>IF(F180="箕",COUNT(I$2:I179)+1,"")</f>
        <v>4</v>
      </c>
      <c r="J180" s="53" t="str">
        <f>IF(F180="倉",COUNT(J$2:J179)+1,"")</f>
        <v/>
      </c>
      <c r="K180" s="53" t="str">
        <f>IF(F180="榛",COUNT(K$2:K179)+1,"")</f>
        <v/>
      </c>
      <c r="L180" s="53" t="str">
        <f>IF(F180="吉",COUNT(L$2:L179)+1,"")</f>
        <v/>
      </c>
      <c r="M180" s="53" t="str">
        <f>IF(F180="新",COUNT(M$2:M179)+1,"")</f>
        <v/>
      </c>
      <c r="N180" s="53">
        <v>179</v>
      </c>
      <c r="O180" s="53" t="s">
        <v>336</v>
      </c>
      <c r="P180" s="53" t="str">
        <f t="shared" si="17"/>
        <v/>
      </c>
      <c r="Q180" s="53" t="str">
        <f t="shared" si="18"/>
        <v/>
      </c>
      <c r="R180" s="53" t="str">
        <f t="shared" si="14"/>
        <v/>
      </c>
      <c r="S180" s="53" t="str">
        <f t="shared" si="15"/>
        <v/>
      </c>
      <c r="T180" s="53" t="str">
        <f t="shared" si="19"/>
        <v/>
      </c>
      <c r="U180" s="53" t="str">
        <f t="shared" si="20"/>
        <v/>
      </c>
      <c r="V180" s="53" t="str">
        <f t="shared" si="16"/>
        <v/>
      </c>
    </row>
    <row r="181" spans="6:22" x14ac:dyDescent="0.15">
      <c r="F181" s="53" t="s">
        <v>118</v>
      </c>
      <c r="G181" s="53" t="str">
        <f>IF(F181="高",COUNT(G$2:G180)+1,"")</f>
        <v/>
      </c>
      <c r="H181" s="53" t="str">
        <f>IF(F181="群",COUNT(H$2:H180)+1,"")</f>
        <v/>
      </c>
      <c r="I181" s="53">
        <f>IF(F181="箕",COUNT(I$2:I180)+1,"")</f>
        <v>5</v>
      </c>
      <c r="J181" s="53" t="str">
        <f>IF(F181="倉",COUNT(J$2:J180)+1,"")</f>
        <v/>
      </c>
      <c r="K181" s="53" t="str">
        <f>IF(F181="榛",COUNT(K$2:K180)+1,"")</f>
        <v/>
      </c>
      <c r="L181" s="53" t="str">
        <f>IF(F181="吉",COUNT(L$2:L180)+1,"")</f>
        <v/>
      </c>
      <c r="M181" s="53" t="str">
        <f>IF(F181="新",COUNT(M$2:M180)+1,"")</f>
        <v/>
      </c>
      <c r="N181" s="53">
        <v>180</v>
      </c>
      <c r="O181" s="53" t="s">
        <v>337</v>
      </c>
      <c r="P181" s="53" t="str">
        <f t="shared" si="17"/>
        <v/>
      </c>
      <c r="Q181" s="53" t="str">
        <f t="shared" si="18"/>
        <v/>
      </c>
      <c r="R181" s="53" t="str">
        <f t="shared" si="14"/>
        <v/>
      </c>
      <c r="S181" s="53" t="str">
        <f t="shared" si="15"/>
        <v/>
      </c>
      <c r="T181" s="53" t="str">
        <f t="shared" si="19"/>
        <v/>
      </c>
      <c r="U181" s="53" t="str">
        <f t="shared" si="20"/>
        <v/>
      </c>
      <c r="V181" s="53" t="str">
        <f t="shared" si="16"/>
        <v/>
      </c>
    </row>
    <row r="182" spans="6:22" x14ac:dyDescent="0.15">
      <c r="F182" s="53" t="s">
        <v>118</v>
      </c>
      <c r="G182" s="53" t="str">
        <f>IF(F182="高",COUNT(G$2:G181)+1,"")</f>
        <v/>
      </c>
      <c r="H182" s="53" t="str">
        <f>IF(F182="群",COUNT(H$2:H181)+1,"")</f>
        <v/>
      </c>
      <c r="I182" s="53">
        <f>IF(F182="箕",COUNT(I$2:I181)+1,"")</f>
        <v>6</v>
      </c>
      <c r="J182" s="53" t="str">
        <f>IF(F182="倉",COUNT(J$2:J181)+1,"")</f>
        <v/>
      </c>
      <c r="K182" s="53" t="str">
        <f>IF(F182="榛",COUNT(K$2:K181)+1,"")</f>
        <v/>
      </c>
      <c r="L182" s="53" t="str">
        <f>IF(F182="吉",COUNT(L$2:L181)+1,"")</f>
        <v/>
      </c>
      <c r="M182" s="53" t="str">
        <f>IF(F182="新",COUNT(M$2:M181)+1,"")</f>
        <v/>
      </c>
      <c r="N182" s="53">
        <v>181</v>
      </c>
      <c r="O182" s="53" t="s">
        <v>338</v>
      </c>
      <c r="P182" s="53" t="str">
        <f t="shared" si="17"/>
        <v/>
      </c>
      <c r="Q182" s="53" t="str">
        <f t="shared" si="18"/>
        <v/>
      </c>
      <c r="R182" s="53" t="str">
        <f t="shared" si="14"/>
        <v/>
      </c>
      <c r="S182" s="53" t="str">
        <f t="shared" si="15"/>
        <v/>
      </c>
      <c r="T182" s="53" t="str">
        <f t="shared" si="19"/>
        <v/>
      </c>
      <c r="U182" s="53" t="str">
        <f t="shared" si="20"/>
        <v/>
      </c>
      <c r="V182" s="53" t="str">
        <f t="shared" si="16"/>
        <v/>
      </c>
    </row>
    <row r="183" spans="6:22" x14ac:dyDescent="0.15">
      <c r="F183" s="53" t="s">
        <v>118</v>
      </c>
      <c r="G183" s="53" t="str">
        <f>IF(F183="高",COUNT(G$2:G182)+1,"")</f>
        <v/>
      </c>
      <c r="H183" s="53" t="str">
        <f>IF(F183="群",COUNT(H$2:H182)+1,"")</f>
        <v/>
      </c>
      <c r="I183" s="53">
        <f>IF(F183="箕",COUNT(I$2:I182)+1,"")</f>
        <v>7</v>
      </c>
      <c r="J183" s="53" t="str">
        <f>IF(F183="倉",COUNT(J$2:J182)+1,"")</f>
        <v/>
      </c>
      <c r="K183" s="53" t="str">
        <f>IF(F183="榛",COUNT(K$2:K182)+1,"")</f>
        <v/>
      </c>
      <c r="L183" s="53" t="str">
        <f>IF(F183="吉",COUNT(L$2:L182)+1,"")</f>
        <v/>
      </c>
      <c r="M183" s="53" t="str">
        <f>IF(F183="新",COUNT(M$2:M182)+1,"")</f>
        <v/>
      </c>
      <c r="N183" s="53">
        <v>182</v>
      </c>
      <c r="O183" s="53" t="s">
        <v>339</v>
      </c>
      <c r="P183" s="53" t="str">
        <f t="shared" si="17"/>
        <v/>
      </c>
      <c r="Q183" s="53" t="str">
        <f t="shared" si="18"/>
        <v/>
      </c>
      <c r="R183" s="53" t="str">
        <f t="shared" si="14"/>
        <v/>
      </c>
      <c r="S183" s="53" t="str">
        <f t="shared" si="15"/>
        <v/>
      </c>
      <c r="T183" s="53" t="str">
        <f t="shared" si="19"/>
        <v/>
      </c>
      <c r="U183" s="53" t="str">
        <f t="shared" si="20"/>
        <v/>
      </c>
      <c r="V183" s="53" t="str">
        <f t="shared" si="16"/>
        <v/>
      </c>
    </row>
    <row r="184" spans="6:22" x14ac:dyDescent="0.15">
      <c r="F184" s="53" t="s">
        <v>118</v>
      </c>
      <c r="G184" s="53" t="str">
        <f>IF(F184="高",COUNT(G$2:G183)+1,"")</f>
        <v/>
      </c>
      <c r="H184" s="53" t="str">
        <f>IF(F184="群",COUNT(H$2:H183)+1,"")</f>
        <v/>
      </c>
      <c r="I184" s="53">
        <f>IF(F184="箕",COUNT(I$2:I183)+1,"")</f>
        <v>8</v>
      </c>
      <c r="J184" s="53" t="str">
        <f>IF(F184="倉",COUNT(J$2:J183)+1,"")</f>
        <v/>
      </c>
      <c r="K184" s="53" t="str">
        <f>IF(F184="榛",COUNT(K$2:K183)+1,"")</f>
        <v/>
      </c>
      <c r="L184" s="53" t="str">
        <f>IF(F184="吉",COUNT(L$2:L183)+1,"")</f>
        <v/>
      </c>
      <c r="M184" s="53" t="str">
        <f>IF(F184="新",COUNT(M$2:M183)+1,"")</f>
        <v/>
      </c>
      <c r="N184" s="53">
        <v>183</v>
      </c>
      <c r="O184" s="53" t="s">
        <v>340</v>
      </c>
      <c r="P184" s="53" t="str">
        <f t="shared" si="17"/>
        <v/>
      </c>
      <c r="Q184" s="53" t="str">
        <f t="shared" si="18"/>
        <v/>
      </c>
      <c r="R184" s="53" t="str">
        <f t="shared" si="14"/>
        <v/>
      </c>
      <c r="S184" s="53" t="str">
        <f t="shared" si="15"/>
        <v/>
      </c>
      <c r="T184" s="53" t="str">
        <f t="shared" si="19"/>
        <v/>
      </c>
      <c r="U184" s="53" t="str">
        <f t="shared" si="20"/>
        <v/>
      </c>
      <c r="V184" s="53" t="str">
        <f t="shared" si="16"/>
        <v/>
      </c>
    </row>
    <row r="185" spans="6:22" x14ac:dyDescent="0.15">
      <c r="F185" s="53" t="s">
        <v>118</v>
      </c>
      <c r="G185" s="53" t="str">
        <f>IF(F185="高",COUNT(G$2:G184)+1,"")</f>
        <v/>
      </c>
      <c r="H185" s="53" t="str">
        <f>IF(F185="群",COUNT(H$2:H184)+1,"")</f>
        <v/>
      </c>
      <c r="I185" s="53">
        <f>IF(F185="箕",COUNT(I$2:I184)+1,"")</f>
        <v>9</v>
      </c>
      <c r="J185" s="53" t="str">
        <f>IF(F185="倉",COUNT(J$2:J184)+1,"")</f>
        <v/>
      </c>
      <c r="K185" s="53" t="str">
        <f>IF(F185="榛",COUNT(K$2:K184)+1,"")</f>
        <v/>
      </c>
      <c r="L185" s="53" t="str">
        <f>IF(F185="吉",COUNT(L$2:L184)+1,"")</f>
        <v/>
      </c>
      <c r="M185" s="53" t="str">
        <f>IF(F185="新",COUNT(M$2:M184)+1,"")</f>
        <v/>
      </c>
      <c r="N185" s="53">
        <v>184</v>
      </c>
      <c r="O185" s="53" t="s">
        <v>341</v>
      </c>
      <c r="P185" s="53" t="str">
        <f t="shared" si="17"/>
        <v/>
      </c>
      <c r="Q185" s="53" t="str">
        <f t="shared" si="18"/>
        <v/>
      </c>
      <c r="R185" s="53" t="str">
        <f t="shared" si="14"/>
        <v/>
      </c>
      <c r="S185" s="53" t="str">
        <f t="shared" si="15"/>
        <v/>
      </c>
      <c r="T185" s="53" t="str">
        <f t="shared" si="19"/>
        <v/>
      </c>
      <c r="U185" s="53" t="str">
        <f t="shared" si="20"/>
        <v/>
      </c>
      <c r="V185" s="53" t="str">
        <f t="shared" si="16"/>
        <v/>
      </c>
    </row>
    <row r="186" spans="6:22" x14ac:dyDescent="0.15">
      <c r="F186" s="53" t="s">
        <v>118</v>
      </c>
      <c r="G186" s="53" t="str">
        <f>IF(F186="高",COUNT(G$2:G185)+1,"")</f>
        <v/>
      </c>
      <c r="H186" s="53" t="str">
        <f>IF(F186="群",COUNT(H$2:H185)+1,"")</f>
        <v/>
      </c>
      <c r="I186" s="53">
        <f>IF(F186="箕",COUNT(I$2:I185)+1,"")</f>
        <v>10</v>
      </c>
      <c r="J186" s="53" t="str">
        <f>IF(F186="倉",COUNT(J$2:J185)+1,"")</f>
        <v/>
      </c>
      <c r="K186" s="53" t="str">
        <f>IF(F186="榛",COUNT(K$2:K185)+1,"")</f>
        <v/>
      </c>
      <c r="L186" s="53" t="str">
        <f>IF(F186="吉",COUNT(L$2:L185)+1,"")</f>
        <v/>
      </c>
      <c r="M186" s="53" t="str">
        <f>IF(F186="新",COUNT(M$2:M185)+1,"")</f>
        <v/>
      </c>
      <c r="N186" s="53">
        <v>185</v>
      </c>
      <c r="O186" s="53" t="s">
        <v>342</v>
      </c>
      <c r="P186" s="53" t="str">
        <f t="shared" si="17"/>
        <v/>
      </c>
      <c r="Q186" s="53" t="str">
        <f t="shared" si="18"/>
        <v/>
      </c>
      <c r="R186" s="53" t="str">
        <f t="shared" si="14"/>
        <v/>
      </c>
      <c r="S186" s="53" t="str">
        <f t="shared" si="15"/>
        <v/>
      </c>
      <c r="T186" s="53" t="str">
        <f t="shared" si="19"/>
        <v/>
      </c>
      <c r="U186" s="53" t="str">
        <f t="shared" si="20"/>
        <v/>
      </c>
      <c r="V186" s="53" t="str">
        <f t="shared" si="16"/>
        <v/>
      </c>
    </row>
    <row r="187" spans="6:22" x14ac:dyDescent="0.15">
      <c r="F187" s="53" t="s">
        <v>118</v>
      </c>
      <c r="G187" s="53" t="str">
        <f>IF(F187="高",COUNT(G$2:G186)+1,"")</f>
        <v/>
      </c>
      <c r="H187" s="53" t="str">
        <f>IF(F187="群",COUNT(H$2:H186)+1,"")</f>
        <v/>
      </c>
      <c r="I187" s="53">
        <f>IF(F187="箕",COUNT(I$2:I186)+1,"")</f>
        <v>11</v>
      </c>
      <c r="J187" s="53" t="str">
        <f>IF(F187="倉",COUNT(J$2:J186)+1,"")</f>
        <v/>
      </c>
      <c r="K187" s="53" t="str">
        <f>IF(F187="榛",COUNT(K$2:K186)+1,"")</f>
        <v/>
      </c>
      <c r="L187" s="53" t="str">
        <f>IF(F187="吉",COUNT(L$2:L186)+1,"")</f>
        <v/>
      </c>
      <c r="M187" s="53" t="str">
        <f>IF(F187="新",COUNT(M$2:M186)+1,"")</f>
        <v/>
      </c>
      <c r="N187" s="53">
        <v>186</v>
      </c>
      <c r="O187" s="53" t="s">
        <v>343</v>
      </c>
      <c r="P187" s="53" t="str">
        <f t="shared" si="17"/>
        <v/>
      </c>
      <c r="Q187" s="53" t="str">
        <f t="shared" si="18"/>
        <v/>
      </c>
      <c r="R187" s="53" t="str">
        <f t="shared" si="14"/>
        <v/>
      </c>
      <c r="S187" s="53" t="str">
        <f t="shared" si="15"/>
        <v/>
      </c>
      <c r="T187" s="53" t="str">
        <f t="shared" si="19"/>
        <v/>
      </c>
      <c r="U187" s="53" t="str">
        <f t="shared" si="20"/>
        <v/>
      </c>
      <c r="V187" s="53" t="str">
        <f t="shared" si="16"/>
        <v/>
      </c>
    </row>
    <row r="188" spans="6:22" x14ac:dyDescent="0.15">
      <c r="F188" s="53" t="s">
        <v>118</v>
      </c>
      <c r="G188" s="53" t="str">
        <f>IF(F188="高",COUNT(G$2:G187)+1,"")</f>
        <v/>
      </c>
      <c r="H188" s="53" t="str">
        <f>IF(F188="群",COUNT(H$2:H187)+1,"")</f>
        <v/>
      </c>
      <c r="I188" s="53">
        <f>IF(F188="箕",COUNT(I$2:I187)+1,"")</f>
        <v>12</v>
      </c>
      <c r="J188" s="53" t="str">
        <f>IF(F188="倉",COUNT(J$2:J187)+1,"")</f>
        <v/>
      </c>
      <c r="K188" s="53" t="str">
        <f>IF(F188="榛",COUNT(K$2:K187)+1,"")</f>
        <v/>
      </c>
      <c r="L188" s="53" t="str">
        <f>IF(F188="吉",COUNT(L$2:L187)+1,"")</f>
        <v/>
      </c>
      <c r="M188" s="53" t="str">
        <f>IF(F188="新",COUNT(M$2:M187)+1,"")</f>
        <v/>
      </c>
      <c r="N188" s="53">
        <v>187</v>
      </c>
      <c r="O188" s="53" t="s">
        <v>344</v>
      </c>
      <c r="P188" s="53" t="str">
        <f t="shared" si="17"/>
        <v/>
      </c>
      <c r="Q188" s="53" t="str">
        <f t="shared" si="18"/>
        <v/>
      </c>
      <c r="R188" s="53" t="str">
        <f t="shared" si="14"/>
        <v/>
      </c>
      <c r="S188" s="53" t="str">
        <f t="shared" si="15"/>
        <v/>
      </c>
      <c r="T188" s="53" t="str">
        <f t="shared" si="19"/>
        <v/>
      </c>
      <c r="U188" s="53" t="str">
        <f t="shared" si="20"/>
        <v/>
      </c>
      <c r="V188" s="53" t="str">
        <f t="shared" si="16"/>
        <v/>
      </c>
    </row>
    <row r="189" spans="6:22" x14ac:dyDescent="0.15">
      <c r="F189" s="53" t="s">
        <v>118</v>
      </c>
      <c r="G189" s="53" t="str">
        <f>IF(F189="高",COUNT(G$2:G188)+1,"")</f>
        <v/>
      </c>
      <c r="H189" s="53" t="str">
        <f>IF(F189="群",COUNT(H$2:H188)+1,"")</f>
        <v/>
      </c>
      <c r="I189" s="53">
        <f>IF(F189="箕",COUNT(I$2:I188)+1,"")</f>
        <v>13</v>
      </c>
      <c r="J189" s="53" t="str">
        <f>IF(F189="倉",COUNT(J$2:J188)+1,"")</f>
        <v/>
      </c>
      <c r="K189" s="53" t="str">
        <f>IF(F189="榛",COUNT(K$2:K188)+1,"")</f>
        <v/>
      </c>
      <c r="L189" s="53" t="str">
        <f>IF(F189="吉",COUNT(L$2:L188)+1,"")</f>
        <v/>
      </c>
      <c r="M189" s="53" t="str">
        <f>IF(F189="新",COUNT(M$2:M188)+1,"")</f>
        <v/>
      </c>
      <c r="N189" s="53">
        <v>188</v>
      </c>
      <c r="O189" s="53" t="s">
        <v>345</v>
      </c>
      <c r="P189" s="53" t="str">
        <f t="shared" si="17"/>
        <v/>
      </c>
      <c r="Q189" s="53" t="str">
        <f t="shared" si="18"/>
        <v/>
      </c>
      <c r="R189" s="53" t="str">
        <f t="shared" si="14"/>
        <v/>
      </c>
      <c r="S189" s="53" t="str">
        <f t="shared" si="15"/>
        <v/>
      </c>
      <c r="T189" s="53" t="str">
        <f t="shared" si="19"/>
        <v/>
      </c>
      <c r="U189" s="53" t="str">
        <f t="shared" si="20"/>
        <v/>
      </c>
      <c r="V189" s="53" t="str">
        <f t="shared" si="16"/>
        <v/>
      </c>
    </row>
    <row r="190" spans="6:22" x14ac:dyDescent="0.15">
      <c r="F190" s="53" t="s">
        <v>118</v>
      </c>
      <c r="G190" s="53" t="str">
        <f>IF(F190="高",COUNT(G$2:G189)+1,"")</f>
        <v/>
      </c>
      <c r="H190" s="53" t="str">
        <f>IF(F190="群",COUNT(H$2:H189)+1,"")</f>
        <v/>
      </c>
      <c r="I190" s="53">
        <f>IF(F190="箕",COUNT(I$2:I189)+1,"")</f>
        <v>14</v>
      </c>
      <c r="J190" s="53" t="str">
        <f>IF(F190="倉",COUNT(J$2:J189)+1,"")</f>
        <v/>
      </c>
      <c r="K190" s="53" t="str">
        <f>IF(F190="榛",COUNT(K$2:K189)+1,"")</f>
        <v/>
      </c>
      <c r="L190" s="53" t="str">
        <f>IF(F190="吉",COUNT(L$2:L189)+1,"")</f>
        <v/>
      </c>
      <c r="M190" s="53" t="str">
        <f>IF(F190="新",COUNT(M$2:M189)+1,"")</f>
        <v/>
      </c>
      <c r="N190" s="53">
        <v>189</v>
      </c>
      <c r="O190" s="53" t="s">
        <v>346</v>
      </c>
      <c r="P190" s="53" t="str">
        <f t="shared" si="17"/>
        <v/>
      </c>
      <c r="Q190" s="53" t="str">
        <f t="shared" si="18"/>
        <v/>
      </c>
      <c r="R190" s="53" t="str">
        <f t="shared" si="14"/>
        <v/>
      </c>
      <c r="S190" s="53" t="str">
        <f t="shared" si="15"/>
        <v/>
      </c>
      <c r="T190" s="53" t="str">
        <f t="shared" si="19"/>
        <v/>
      </c>
      <c r="U190" s="53" t="str">
        <f t="shared" si="20"/>
        <v/>
      </c>
      <c r="V190" s="53" t="str">
        <f t="shared" si="16"/>
        <v/>
      </c>
    </row>
    <row r="191" spans="6:22" x14ac:dyDescent="0.15">
      <c r="F191" s="53" t="s">
        <v>120</v>
      </c>
      <c r="G191" s="53" t="str">
        <f>IF(F191="高",COUNT(G$2:G190)+1,"")</f>
        <v/>
      </c>
      <c r="H191" s="53" t="str">
        <f>IF(F191="群",COUNT(H$2:H190)+1,"")</f>
        <v/>
      </c>
      <c r="I191" s="53" t="str">
        <f>IF(F191="箕",COUNT(I$2:I190)+1,"")</f>
        <v/>
      </c>
      <c r="J191" s="53" t="str">
        <f>IF(F191="倉",COUNT(J$2:J190)+1,"")</f>
        <v/>
      </c>
      <c r="K191" s="53">
        <f>IF(F191="榛",COUNT(K$2:K190)+1,"")</f>
        <v>15</v>
      </c>
      <c r="L191" s="53" t="str">
        <f>IF(F191="吉",COUNT(L$2:L190)+1,"")</f>
        <v/>
      </c>
      <c r="M191" s="53" t="str">
        <f>IF(F191="新",COUNT(M$2:M190)+1,"")</f>
        <v/>
      </c>
      <c r="N191" s="53">
        <v>190</v>
      </c>
      <c r="O191" s="53" t="s">
        <v>347</v>
      </c>
      <c r="P191" s="53" t="str">
        <f t="shared" si="17"/>
        <v/>
      </c>
      <c r="Q191" s="53" t="str">
        <f t="shared" si="18"/>
        <v/>
      </c>
      <c r="R191" s="53" t="str">
        <f t="shared" si="14"/>
        <v/>
      </c>
      <c r="S191" s="53" t="str">
        <f t="shared" si="15"/>
        <v/>
      </c>
      <c r="T191" s="53" t="str">
        <f t="shared" si="19"/>
        <v/>
      </c>
      <c r="U191" s="53" t="str">
        <f t="shared" si="20"/>
        <v/>
      </c>
      <c r="V191" s="53" t="str">
        <f t="shared" si="16"/>
        <v/>
      </c>
    </row>
    <row r="192" spans="6:22" x14ac:dyDescent="0.15">
      <c r="F192" s="53" t="s">
        <v>117</v>
      </c>
      <c r="G192" s="53" t="str">
        <f>IF(F192="高",COUNT(G$2:G191)+1,"")</f>
        <v/>
      </c>
      <c r="H192" s="53">
        <f>IF(F192="群",COUNT(H$2:H191)+1,"")</f>
        <v>17</v>
      </c>
      <c r="I192" s="53" t="str">
        <f>IF(F192="箕",COUNT(I$2:I191)+1,"")</f>
        <v/>
      </c>
      <c r="J192" s="53" t="str">
        <f>IF(F192="倉",COUNT(J$2:J191)+1,"")</f>
        <v/>
      </c>
      <c r="K192" s="53" t="str">
        <f>IF(F192="榛",COUNT(K$2:K191)+1,"")</f>
        <v/>
      </c>
      <c r="L192" s="53" t="str">
        <f>IF(F192="吉",COUNT(L$2:L191)+1,"")</f>
        <v/>
      </c>
      <c r="M192" s="53" t="str">
        <f>IF(F192="新",COUNT(M$2:M191)+1,"")</f>
        <v/>
      </c>
      <c r="N192" s="53">
        <v>191</v>
      </c>
      <c r="O192" s="53" t="s">
        <v>348</v>
      </c>
      <c r="P192" s="53" t="str">
        <f t="shared" si="17"/>
        <v/>
      </c>
      <c r="Q192" s="53" t="str">
        <f t="shared" si="18"/>
        <v/>
      </c>
      <c r="R192" s="53" t="str">
        <f t="shared" si="14"/>
        <v/>
      </c>
      <c r="S192" s="53" t="str">
        <f t="shared" si="15"/>
        <v/>
      </c>
      <c r="T192" s="53" t="str">
        <f t="shared" si="19"/>
        <v/>
      </c>
      <c r="U192" s="53" t="str">
        <f t="shared" si="20"/>
        <v/>
      </c>
      <c r="V192" s="53" t="str">
        <f t="shared" si="16"/>
        <v/>
      </c>
    </row>
    <row r="193" spans="6:22" x14ac:dyDescent="0.15">
      <c r="F193" s="53" t="s">
        <v>116</v>
      </c>
      <c r="G193" s="53">
        <f>IF(F193="高",COUNT(G$2:G192)+1,"")</f>
        <v>140</v>
      </c>
      <c r="H193" s="53" t="str">
        <f>IF(F193="群",COUNT(H$2:H192)+1,"")</f>
        <v/>
      </c>
      <c r="I193" s="53" t="str">
        <f>IF(F193="箕",COUNT(I$2:I192)+1,"")</f>
        <v/>
      </c>
      <c r="J193" s="53" t="str">
        <f>IF(F193="倉",COUNT(J$2:J192)+1,"")</f>
        <v/>
      </c>
      <c r="K193" s="53" t="str">
        <f>IF(F193="榛",COUNT(K$2:K192)+1,"")</f>
        <v/>
      </c>
      <c r="L193" s="53" t="str">
        <f>IF(F193="吉",COUNT(L$2:L192)+1,"")</f>
        <v/>
      </c>
      <c r="M193" s="53" t="str">
        <f>IF(F193="新",COUNT(M$2:M192)+1,"")</f>
        <v/>
      </c>
      <c r="N193" s="53">
        <v>192</v>
      </c>
      <c r="O193" s="53" t="s">
        <v>349</v>
      </c>
      <c r="P193" s="53" t="str">
        <f t="shared" si="17"/>
        <v/>
      </c>
      <c r="Q193" s="53" t="str">
        <f t="shared" si="18"/>
        <v/>
      </c>
      <c r="R193" s="53" t="str">
        <f t="shared" si="14"/>
        <v/>
      </c>
      <c r="S193" s="53" t="str">
        <f t="shared" si="15"/>
        <v/>
      </c>
      <c r="T193" s="53" t="str">
        <f t="shared" si="19"/>
        <v/>
      </c>
      <c r="U193" s="53" t="str">
        <f t="shared" si="20"/>
        <v/>
      </c>
      <c r="V193" s="53" t="str">
        <f t="shared" si="16"/>
        <v/>
      </c>
    </row>
    <row r="194" spans="6:22" x14ac:dyDescent="0.15">
      <c r="F194" s="53" t="s">
        <v>116</v>
      </c>
      <c r="G194" s="53">
        <f>IF(F194="高",COUNT(G$2:G193)+1,"")</f>
        <v>141</v>
      </c>
      <c r="H194" s="53" t="str">
        <f>IF(F194="群",COUNT(H$2:H193)+1,"")</f>
        <v/>
      </c>
      <c r="I194" s="53" t="str">
        <f>IF(F194="箕",COUNT(I$2:I193)+1,"")</f>
        <v/>
      </c>
      <c r="J194" s="53" t="str">
        <f>IF(F194="倉",COUNT(J$2:J193)+1,"")</f>
        <v/>
      </c>
      <c r="K194" s="53" t="str">
        <f>IF(F194="榛",COUNT(K$2:K193)+1,"")</f>
        <v/>
      </c>
      <c r="L194" s="53" t="str">
        <f>IF(F194="吉",COUNT(L$2:L193)+1,"")</f>
        <v/>
      </c>
      <c r="M194" s="53" t="str">
        <f>IF(F194="新",COUNT(M$2:M193)+1,"")</f>
        <v/>
      </c>
      <c r="N194" s="53">
        <v>193</v>
      </c>
      <c r="O194" s="53" t="s">
        <v>350</v>
      </c>
      <c r="P194" s="53" t="str">
        <f t="shared" si="17"/>
        <v/>
      </c>
      <c r="Q194" s="53" t="str">
        <f t="shared" si="18"/>
        <v/>
      </c>
      <c r="R194" s="53" t="str">
        <f t="shared" ref="R194:R262" si="21">IF(MAX(H$2:H$262)&gt;=N194,LOOKUP(N194,H$2:H$262,O$2:O$262),"")</f>
        <v/>
      </c>
      <c r="S194" s="53" t="str">
        <f t="shared" ref="S194:S262" si="22">IF(MAX(M$2:M$262)&gt;=N194,LOOKUP(N194,M$2:M$262,O$2:O$262),"")</f>
        <v/>
      </c>
      <c r="T194" s="53" t="str">
        <f t="shared" si="19"/>
        <v/>
      </c>
      <c r="U194" s="53" t="str">
        <f t="shared" si="20"/>
        <v/>
      </c>
      <c r="V194" s="53" t="str">
        <f t="shared" ref="V194:V262" si="23">IF(MAX(J$2:J$262)&gt;=N194,LOOKUP(N194,J$2:J$262,O$2:O$262),"")</f>
        <v/>
      </c>
    </row>
    <row r="195" spans="6:22" x14ac:dyDescent="0.15">
      <c r="F195" s="53" t="s">
        <v>116</v>
      </c>
      <c r="G195" s="53">
        <f>IF(F195="高",COUNT(G$2:G194)+1,"")</f>
        <v>142</v>
      </c>
      <c r="H195" s="53" t="str">
        <f>IF(F195="群",COUNT(H$2:H194)+1,"")</f>
        <v/>
      </c>
      <c r="I195" s="53" t="str">
        <f>IF(F195="箕",COUNT(I$2:I194)+1,"")</f>
        <v/>
      </c>
      <c r="J195" s="53" t="str">
        <f>IF(F195="倉",COUNT(J$2:J194)+1,"")</f>
        <v/>
      </c>
      <c r="K195" s="53" t="str">
        <f>IF(F195="榛",COUNT(K$2:K194)+1,"")</f>
        <v/>
      </c>
      <c r="L195" s="53" t="str">
        <f>IF(F195="吉",COUNT(L$2:L194)+1,"")</f>
        <v/>
      </c>
      <c r="M195" s="53" t="str">
        <f>IF(F195="新",COUNT(M$2:M194)+1,"")</f>
        <v/>
      </c>
      <c r="N195" s="53">
        <v>194</v>
      </c>
      <c r="O195" s="53" t="s">
        <v>351</v>
      </c>
      <c r="P195" s="53" t="str">
        <f t="shared" ref="P195:P258" si="24">IF(MAX(G$2:G$262)&gt;=N195,LOOKUP(N195,G$2:G$262,O$2:O$262),"")</f>
        <v/>
      </c>
      <c r="Q195" s="53" t="str">
        <f t="shared" ref="Q195:Q258" si="25">IF(MAX(I$2:I$262)&gt;=N195,LOOKUP(N195,I$2:I$262,O$2:O$262),"")</f>
        <v/>
      </c>
      <c r="R195" s="53" t="str">
        <f t="shared" si="21"/>
        <v/>
      </c>
      <c r="S195" s="53" t="str">
        <f t="shared" si="22"/>
        <v/>
      </c>
      <c r="T195" s="53" t="str">
        <f t="shared" ref="T195:T258" si="26">IF(MAX(K$2:K$262)&gt;=N195,LOOKUP(N195,K$2:K$262,O$2:O$262),"")</f>
        <v/>
      </c>
      <c r="U195" s="53" t="str">
        <f t="shared" ref="U195:U258" si="27">IF(MAX(L$2:L$262)&gt;=N195,LOOKUP(N195,L$2:L$262,O$2:O$262),"")</f>
        <v/>
      </c>
      <c r="V195" s="53" t="str">
        <f t="shared" si="23"/>
        <v/>
      </c>
    </row>
    <row r="196" spans="6:22" x14ac:dyDescent="0.15">
      <c r="F196" s="53" t="s">
        <v>116</v>
      </c>
      <c r="G196" s="53">
        <f>IF(F196="高",COUNT(G$2:G195)+1,"")</f>
        <v>143</v>
      </c>
      <c r="H196" s="53" t="str">
        <f>IF(F196="群",COUNT(H$2:H195)+1,"")</f>
        <v/>
      </c>
      <c r="I196" s="53" t="str">
        <f>IF(F196="箕",COUNT(I$2:I195)+1,"")</f>
        <v/>
      </c>
      <c r="J196" s="53" t="str">
        <f>IF(F196="倉",COUNT(J$2:J195)+1,"")</f>
        <v/>
      </c>
      <c r="K196" s="53" t="str">
        <f>IF(F196="榛",COUNT(K$2:K195)+1,"")</f>
        <v/>
      </c>
      <c r="L196" s="53" t="str">
        <f>IF(F196="吉",COUNT(L$2:L195)+1,"")</f>
        <v/>
      </c>
      <c r="M196" s="53" t="str">
        <f>IF(F196="新",COUNT(M$2:M195)+1,"")</f>
        <v/>
      </c>
      <c r="N196" s="53">
        <v>195</v>
      </c>
      <c r="O196" s="53" t="s">
        <v>352</v>
      </c>
      <c r="P196" s="53" t="str">
        <f t="shared" si="24"/>
        <v/>
      </c>
      <c r="Q196" s="53" t="str">
        <f t="shared" si="25"/>
        <v/>
      </c>
      <c r="R196" s="53" t="str">
        <f t="shared" si="21"/>
        <v/>
      </c>
      <c r="S196" s="53" t="str">
        <f t="shared" si="22"/>
        <v/>
      </c>
      <c r="T196" s="53" t="str">
        <f t="shared" si="26"/>
        <v/>
      </c>
      <c r="U196" s="53" t="str">
        <f t="shared" si="27"/>
        <v/>
      </c>
      <c r="V196" s="53" t="str">
        <f t="shared" si="23"/>
        <v/>
      </c>
    </row>
    <row r="197" spans="6:22" x14ac:dyDescent="0.15">
      <c r="F197" s="53" t="s">
        <v>116</v>
      </c>
      <c r="G197" s="53">
        <f>IF(F197="高",COUNT(G$2:G196)+1,"")</f>
        <v>144</v>
      </c>
      <c r="H197" s="53" t="str">
        <f>IF(F197="群",COUNT(H$2:H196)+1,"")</f>
        <v/>
      </c>
      <c r="I197" s="53" t="str">
        <f>IF(F197="箕",COUNT(I$2:I196)+1,"")</f>
        <v/>
      </c>
      <c r="J197" s="53" t="str">
        <f>IF(F197="倉",COUNT(J$2:J196)+1,"")</f>
        <v/>
      </c>
      <c r="K197" s="53" t="str">
        <f>IF(F197="榛",COUNT(K$2:K196)+1,"")</f>
        <v/>
      </c>
      <c r="L197" s="53" t="str">
        <f>IF(F197="吉",COUNT(L$2:L196)+1,"")</f>
        <v/>
      </c>
      <c r="M197" s="53" t="str">
        <f>IF(F197="新",COUNT(M$2:M196)+1,"")</f>
        <v/>
      </c>
      <c r="N197" s="53">
        <v>196</v>
      </c>
      <c r="O197" s="53" t="s">
        <v>353</v>
      </c>
      <c r="P197" s="53" t="str">
        <f t="shared" si="24"/>
        <v/>
      </c>
      <c r="Q197" s="53" t="str">
        <f t="shared" si="25"/>
        <v/>
      </c>
      <c r="R197" s="53" t="str">
        <f t="shared" si="21"/>
        <v/>
      </c>
      <c r="S197" s="53" t="str">
        <f t="shared" si="22"/>
        <v/>
      </c>
      <c r="T197" s="53" t="str">
        <f t="shared" si="26"/>
        <v/>
      </c>
      <c r="U197" s="53" t="str">
        <f t="shared" si="27"/>
        <v/>
      </c>
      <c r="V197" s="53" t="str">
        <f t="shared" si="23"/>
        <v/>
      </c>
    </row>
    <row r="198" spans="6:22" x14ac:dyDescent="0.15">
      <c r="F198" s="53" t="s">
        <v>116</v>
      </c>
      <c r="G198" s="53">
        <f>IF(F198="高",COUNT(G$2:G197)+1,"")</f>
        <v>145</v>
      </c>
      <c r="H198" s="53" t="str">
        <f>IF(F198="群",COUNT(H$2:H197)+1,"")</f>
        <v/>
      </c>
      <c r="I198" s="53" t="str">
        <f>IF(F198="箕",COUNT(I$2:I197)+1,"")</f>
        <v/>
      </c>
      <c r="J198" s="53" t="str">
        <f>IF(F198="倉",COUNT(J$2:J197)+1,"")</f>
        <v/>
      </c>
      <c r="K198" s="53" t="str">
        <f>IF(F198="榛",COUNT(K$2:K197)+1,"")</f>
        <v/>
      </c>
      <c r="L198" s="53" t="str">
        <f>IF(F198="吉",COUNT(L$2:L197)+1,"")</f>
        <v/>
      </c>
      <c r="M198" s="53" t="str">
        <f>IF(F198="新",COUNT(M$2:M197)+1,"")</f>
        <v/>
      </c>
      <c r="N198" s="53">
        <v>197</v>
      </c>
      <c r="O198" s="53" t="s">
        <v>354</v>
      </c>
      <c r="P198" s="53" t="str">
        <f t="shared" si="24"/>
        <v/>
      </c>
      <c r="Q198" s="53" t="str">
        <f t="shared" si="25"/>
        <v/>
      </c>
      <c r="R198" s="53" t="str">
        <f t="shared" si="21"/>
        <v/>
      </c>
      <c r="S198" s="53" t="str">
        <f t="shared" si="22"/>
        <v/>
      </c>
      <c r="T198" s="53" t="str">
        <f t="shared" si="26"/>
        <v/>
      </c>
      <c r="U198" s="53" t="str">
        <f t="shared" si="27"/>
        <v/>
      </c>
      <c r="V198" s="53" t="str">
        <f t="shared" si="23"/>
        <v/>
      </c>
    </row>
    <row r="199" spans="6:22" x14ac:dyDescent="0.15">
      <c r="F199" s="53" t="s">
        <v>116</v>
      </c>
      <c r="G199" s="53">
        <f>IF(F199="高",COUNT(G$2:G198)+1,"")</f>
        <v>146</v>
      </c>
      <c r="H199" s="53" t="str">
        <f>IF(F199="群",COUNT(H$2:H198)+1,"")</f>
        <v/>
      </c>
      <c r="I199" s="53" t="str">
        <f>IF(F199="箕",COUNT(I$2:I198)+1,"")</f>
        <v/>
      </c>
      <c r="J199" s="53" t="str">
        <f>IF(F199="倉",COUNT(J$2:J198)+1,"")</f>
        <v/>
      </c>
      <c r="K199" s="53" t="str">
        <f>IF(F199="榛",COUNT(K$2:K198)+1,"")</f>
        <v/>
      </c>
      <c r="L199" s="53" t="str">
        <f>IF(F199="吉",COUNT(L$2:L198)+1,"")</f>
        <v/>
      </c>
      <c r="M199" s="53" t="str">
        <f>IF(F199="新",COUNT(M$2:M198)+1,"")</f>
        <v/>
      </c>
      <c r="N199" s="53">
        <v>198</v>
      </c>
      <c r="O199" s="53" t="s">
        <v>355</v>
      </c>
      <c r="P199" s="53" t="str">
        <f t="shared" si="24"/>
        <v/>
      </c>
      <c r="Q199" s="53" t="str">
        <f t="shared" si="25"/>
        <v/>
      </c>
      <c r="R199" s="53" t="str">
        <f t="shared" si="21"/>
        <v/>
      </c>
      <c r="S199" s="53" t="str">
        <f t="shared" si="22"/>
        <v/>
      </c>
      <c r="T199" s="53" t="str">
        <f t="shared" si="26"/>
        <v/>
      </c>
      <c r="U199" s="53" t="str">
        <f t="shared" si="27"/>
        <v/>
      </c>
      <c r="V199" s="53" t="str">
        <f t="shared" si="23"/>
        <v/>
      </c>
    </row>
    <row r="200" spans="6:22" x14ac:dyDescent="0.15">
      <c r="F200" s="53" t="s">
        <v>120</v>
      </c>
      <c r="G200" s="53" t="str">
        <f>IF(F200="高",COUNT(G$2:G199)+1,"")</f>
        <v/>
      </c>
      <c r="H200" s="53" t="str">
        <f>IF(F200="群",COUNT(H$2:H199)+1,"")</f>
        <v/>
      </c>
      <c r="I200" s="53" t="str">
        <f>IF(F200="箕",COUNT(I$2:I199)+1,"")</f>
        <v/>
      </c>
      <c r="J200" s="53" t="str">
        <f>IF(F200="倉",COUNT(J$2:J199)+1,"")</f>
        <v/>
      </c>
      <c r="K200" s="53">
        <f>IF(F200="榛",COUNT(K$2:K199)+1,"")</f>
        <v>16</v>
      </c>
      <c r="L200" s="53" t="str">
        <f>IF(F200="吉",COUNT(L$2:L199)+1,"")</f>
        <v/>
      </c>
      <c r="M200" s="53" t="str">
        <f>IF(F200="新",COUNT(M$2:M199)+1,"")</f>
        <v/>
      </c>
      <c r="N200" s="53">
        <v>199</v>
      </c>
      <c r="O200" s="53" t="s">
        <v>356</v>
      </c>
      <c r="P200" s="53" t="str">
        <f t="shared" si="24"/>
        <v/>
      </c>
      <c r="Q200" s="53" t="str">
        <f t="shared" si="25"/>
        <v/>
      </c>
      <c r="R200" s="53" t="str">
        <f t="shared" si="21"/>
        <v/>
      </c>
      <c r="S200" s="53" t="str">
        <f t="shared" si="22"/>
        <v/>
      </c>
      <c r="T200" s="53" t="str">
        <f t="shared" si="26"/>
        <v/>
      </c>
      <c r="U200" s="53" t="str">
        <f t="shared" si="27"/>
        <v/>
      </c>
      <c r="V200" s="53" t="str">
        <f t="shared" si="23"/>
        <v/>
      </c>
    </row>
    <row r="201" spans="6:22" x14ac:dyDescent="0.15">
      <c r="F201" s="53" t="s">
        <v>116</v>
      </c>
      <c r="G201" s="53">
        <f>IF(F201="高",COUNT(G$2:G200)+1,"")</f>
        <v>147</v>
      </c>
      <c r="H201" s="53" t="str">
        <f>IF(F201="群",COUNT(H$2:H200)+1,"")</f>
        <v/>
      </c>
      <c r="I201" s="53" t="str">
        <f>IF(F201="箕",COUNT(I$2:I200)+1,"")</f>
        <v/>
      </c>
      <c r="J201" s="53" t="str">
        <f>IF(F201="倉",COUNT(J$2:J200)+1,"")</f>
        <v/>
      </c>
      <c r="K201" s="53" t="str">
        <f>IF(F201="榛",COUNT(K$2:K200)+1,"")</f>
        <v/>
      </c>
      <c r="L201" s="53" t="str">
        <f>IF(F201="吉",COUNT(L$2:L200)+1,"")</f>
        <v/>
      </c>
      <c r="M201" s="53" t="str">
        <f>IF(F201="新",COUNT(M$2:M200)+1,"")</f>
        <v/>
      </c>
      <c r="N201" s="53">
        <v>200</v>
      </c>
      <c r="O201" s="53" t="s">
        <v>357</v>
      </c>
      <c r="P201" s="53" t="str">
        <f t="shared" si="24"/>
        <v/>
      </c>
      <c r="Q201" s="53" t="str">
        <f t="shared" si="25"/>
        <v/>
      </c>
      <c r="R201" s="53" t="str">
        <f t="shared" si="21"/>
        <v/>
      </c>
      <c r="S201" s="53" t="str">
        <f t="shared" si="22"/>
        <v/>
      </c>
      <c r="T201" s="53" t="str">
        <f t="shared" si="26"/>
        <v/>
      </c>
      <c r="U201" s="53" t="str">
        <f t="shared" si="27"/>
        <v/>
      </c>
      <c r="V201" s="53" t="str">
        <f t="shared" si="23"/>
        <v/>
      </c>
    </row>
    <row r="202" spans="6:22" x14ac:dyDescent="0.15">
      <c r="F202" s="53" t="s">
        <v>116</v>
      </c>
      <c r="G202" s="53">
        <f>IF(F202="高",COUNT(G$2:G201)+1,"")</f>
        <v>148</v>
      </c>
      <c r="H202" s="53" t="str">
        <f>IF(F202="群",COUNT(H$2:H201)+1,"")</f>
        <v/>
      </c>
      <c r="I202" s="53" t="str">
        <f>IF(F202="箕",COUNT(I$2:I201)+1,"")</f>
        <v/>
      </c>
      <c r="J202" s="53" t="str">
        <f>IF(F202="倉",COUNT(J$2:J201)+1,"")</f>
        <v/>
      </c>
      <c r="K202" s="53" t="str">
        <f>IF(F202="榛",COUNT(K$2:K201)+1,"")</f>
        <v/>
      </c>
      <c r="L202" s="53" t="str">
        <f>IF(F202="吉",COUNT(L$2:L201)+1,"")</f>
        <v/>
      </c>
      <c r="M202" s="53" t="str">
        <f>IF(F202="新",COUNT(M$2:M201)+1,"")</f>
        <v/>
      </c>
      <c r="N202" s="53">
        <v>201</v>
      </c>
      <c r="O202" s="53" t="s">
        <v>358</v>
      </c>
      <c r="P202" s="53" t="str">
        <f t="shared" si="24"/>
        <v/>
      </c>
      <c r="Q202" s="53" t="str">
        <f t="shared" si="25"/>
        <v/>
      </c>
      <c r="R202" s="53" t="str">
        <f t="shared" si="21"/>
        <v/>
      </c>
      <c r="S202" s="53" t="str">
        <f t="shared" si="22"/>
        <v/>
      </c>
      <c r="T202" s="53" t="str">
        <f t="shared" si="26"/>
        <v/>
      </c>
      <c r="U202" s="53" t="str">
        <f t="shared" si="27"/>
        <v/>
      </c>
      <c r="V202" s="53" t="str">
        <f t="shared" si="23"/>
        <v/>
      </c>
    </row>
    <row r="203" spans="6:22" x14ac:dyDescent="0.15">
      <c r="F203" s="53" t="s">
        <v>117</v>
      </c>
      <c r="G203" s="53" t="str">
        <f>IF(F203="高",COUNT(G$2:G202)+1,"")</f>
        <v/>
      </c>
      <c r="H203" s="53">
        <f>IF(F203="群",COUNT(H$2:H202)+1,"")</f>
        <v>18</v>
      </c>
      <c r="I203" s="53" t="str">
        <f>IF(F203="箕",COUNT(I$2:I202)+1,"")</f>
        <v/>
      </c>
      <c r="J203" s="53" t="str">
        <f>IF(F203="倉",COUNT(J$2:J202)+1,"")</f>
        <v/>
      </c>
      <c r="K203" s="53" t="str">
        <f>IF(F203="榛",COUNT(K$2:K202)+1,"")</f>
        <v/>
      </c>
      <c r="L203" s="53" t="str">
        <f>IF(F203="吉",COUNT(L$2:L202)+1,"")</f>
        <v/>
      </c>
      <c r="M203" s="53" t="str">
        <f>IF(F203="新",COUNT(M$2:M202)+1,"")</f>
        <v/>
      </c>
      <c r="N203" s="53">
        <v>202</v>
      </c>
      <c r="O203" s="53" t="s">
        <v>359</v>
      </c>
      <c r="P203" s="53" t="str">
        <f t="shared" si="24"/>
        <v/>
      </c>
      <c r="Q203" s="53" t="str">
        <f t="shared" si="25"/>
        <v/>
      </c>
      <c r="R203" s="53" t="str">
        <f t="shared" si="21"/>
        <v/>
      </c>
      <c r="S203" s="53" t="str">
        <f t="shared" si="22"/>
        <v/>
      </c>
      <c r="T203" s="53" t="str">
        <f t="shared" si="26"/>
        <v/>
      </c>
      <c r="U203" s="53" t="str">
        <f t="shared" si="27"/>
        <v/>
      </c>
      <c r="V203" s="53" t="str">
        <f t="shared" si="23"/>
        <v/>
      </c>
    </row>
    <row r="204" spans="6:22" x14ac:dyDescent="0.15">
      <c r="F204" s="53" t="s">
        <v>116</v>
      </c>
      <c r="G204" s="53">
        <f>IF(F204="高",COUNT(G$2:G203)+1,"")</f>
        <v>149</v>
      </c>
      <c r="H204" s="53" t="str">
        <f>IF(F204="群",COUNT(H$2:H203)+1,"")</f>
        <v/>
      </c>
      <c r="I204" s="53" t="str">
        <f>IF(F204="箕",COUNT(I$2:I203)+1,"")</f>
        <v/>
      </c>
      <c r="J204" s="53" t="str">
        <f>IF(F204="倉",COUNT(J$2:J203)+1,"")</f>
        <v/>
      </c>
      <c r="K204" s="53" t="str">
        <f>IF(F204="榛",COUNT(K$2:K203)+1,"")</f>
        <v/>
      </c>
      <c r="L204" s="53" t="str">
        <f>IF(F204="吉",COUNT(L$2:L203)+1,"")</f>
        <v/>
      </c>
      <c r="M204" s="53" t="str">
        <f>IF(F204="新",COUNT(M$2:M203)+1,"")</f>
        <v/>
      </c>
      <c r="N204" s="53">
        <v>203</v>
      </c>
      <c r="O204" s="53" t="s">
        <v>360</v>
      </c>
      <c r="P204" s="53" t="str">
        <f t="shared" si="24"/>
        <v/>
      </c>
      <c r="Q204" s="53" t="str">
        <f t="shared" si="25"/>
        <v/>
      </c>
      <c r="R204" s="53" t="str">
        <f t="shared" si="21"/>
        <v/>
      </c>
      <c r="S204" s="53" t="str">
        <f t="shared" si="22"/>
        <v/>
      </c>
      <c r="T204" s="53" t="str">
        <f t="shared" si="26"/>
        <v/>
      </c>
      <c r="U204" s="53" t="str">
        <f t="shared" si="27"/>
        <v/>
      </c>
      <c r="V204" s="53" t="str">
        <f t="shared" si="23"/>
        <v/>
      </c>
    </row>
    <row r="205" spans="6:22" x14ac:dyDescent="0.15">
      <c r="F205" s="53" t="s">
        <v>116</v>
      </c>
      <c r="G205" s="53">
        <f>IF(F205="高",COUNT(G$2:G204)+1,"")</f>
        <v>150</v>
      </c>
      <c r="H205" s="53" t="str">
        <f>IF(F205="群",COUNT(H$2:H204)+1,"")</f>
        <v/>
      </c>
      <c r="I205" s="53" t="str">
        <f>IF(F205="箕",COUNT(I$2:I204)+1,"")</f>
        <v/>
      </c>
      <c r="J205" s="53" t="str">
        <f>IF(F205="倉",COUNT(J$2:J204)+1,"")</f>
        <v/>
      </c>
      <c r="K205" s="53" t="str">
        <f>IF(F205="榛",COUNT(K$2:K204)+1,"")</f>
        <v/>
      </c>
      <c r="L205" s="53" t="str">
        <f>IF(F205="吉",COUNT(L$2:L204)+1,"")</f>
        <v/>
      </c>
      <c r="M205" s="53" t="str">
        <f>IF(F205="新",COUNT(M$2:M204)+1,"")</f>
        <v/>
      </c>
      <c r="N205" s="53">
        <v>204</v>
      </c>
      <c r="O205" s="53" t="s">
        <v>361</v>
      </c>
      <c r="P205" s="53" t="str">
        <f t="shared" si="24"/>
        <v/>
      </c>
      <c r="Q205" s="53" t="str">
        <f t="shared" si="25"/>
        <v/>
      </c>
      <c r="R205" s="53" t="str">
        <f t="shared" si="21"/>
        <v/>
      </c>
      <c r="S205" s="53" t="str">
        <f t="shared" si="22"/>
        <v/>
      </c>
      <c r="T205" s="53" t="str">
        <f t="shared" si="26"/>
        <v/>
      </c>
      <c r="U205" s="53" t="str">
        <f t="shared" si="27"/>
        <v/>
      </c>
      <c r="V205" s="53" t="str">
        <f t="shared" si="23"/>
        <v/>
      </c>
    </row>
    <row r="206" spans="6:22" x14ac:dyDescent="0.15">
      <c r="F206" s="53" t="s">
        <v>116</v>
      </c>
      <c r="G206" s="53">
        <f>IF(F206="高",COUNT(G$2:G205)+1,"")</f>
        <v>151</v>
      </c>
      <c r="H206" s="53" t="str">
        <f>IF(F206="群",COUNT(H$2:H205)+1,"")</f>
        <v/>
      </c>
      <c r="I206" s="53" t="str">
        <f>IF(F206="箕",COUNT(I$2:I205)+1,"")</f>
        <v/>
      </c>
      <c r="J206" s="53" t="str">
        <f>IF(F206="倉",COUNT(J$2:J205)+1,"")</f>
        <v/>
      </c>
      <c r="K206" s="53" t="str">
        <f>IF(F206="榛",COUNT(K$2:K205)+1,"")</f>
        <v/>
      </c>
      <c r="L206" s="53" t="str">
        <f>IF(F206="吉",COUNT(L$2:L205)+1,"")</f>
        <v/>
      </c>
      <c r="M206" s="53" t="str">
        <f>IF(F206="新",COUNT(M$2:M205)+1,"")</f>
        <v/>
      </c>
      <c r="N206" s="53">
        <v>205</v>
      </c>
      <c r="O206" s="53" t="s">
        <v>362</v>
      </c>
      <c r="P206" s="53" t="str">
        <f t="shared" si="24"/>
        <v/>
      </c>
      <c r="Q206" s="53" t="str">
        <f t="shared" si="25"/>
        <v/>
      </c>
      <c r="R206" s="53" t="str">
        <f t="shared" si="21"/>
        <v/>
      </c>
      <c r="S206" s="53" t="str">
        <f t="shared" si="22"/>
        <v/>
      </c>
      <c r="T206" s="53" t="str">
        <f t="shared" si="26"/>
        <v/>
      </c>
      <c r="U206" s="53" t="str">
        <f t="shared" si="27"/>
        <v/>
      </c>
      <c r="V206" s="53" t="str">
        <f t="shared" si="23"/>
        <v/>
      </c>
    </row>
    <row r="207" spans="6:22" x14ac:dyDescent="0.15">
      <c r="F207" s="53" t="s">
        <v>116</v>
      </c>
      <c r="G207" s="53">
        <f>IF(F207="高",COUNT(G$2:G206)+1,"")</f>
        <v>152</v>
      </c>
      <c r="H207" s="53" t="str">
        <f>IF(F207="群",COUNT(H$2:H206)+1,"")</f>
        <v/>
      </c>
      <c r="I207" s="53" t="str">
        <f>IF(F207="箕",COUNT(I$2:I206)+1,"")</f>
        <v/>
      </c>
      <c r="J207" s="53" t="str">
        <f>IF(F207="倉",COUNT(J$2:J206)+1,"")</f>
        <v/>
      </c>
      <c r="K207" s="53" t="str">
        <f>IF(F207="榛",COUNT(K$2:K206)+1,"")</f>
        <v/>
      </c>
      <c r="L207" s="53" t="str">
        <f>IF(F207="吉",COUNT(L$2:L206)+1,"")</f>
        <v/>
      </c>
      <c r="M207" s="53" t="str">
        <f>IF(F207="新",COUNT(M$2:M206)+1,"")</f>
        <v/>
      </c>
      <c r="N207" s="53">
        <v>206</v>
      </c>
      <c r="O207" s="53" t="s">
        <v>363</v>
      </c>
      <c r="P207" s="53" t="str">
        <f t="shared" si="24"/>
        <v/>
      </c>
      <c r="Q207" s="53" t="str">
        <f t="shared" si="25"/>
        <v/>
      </c>
      <c r="R207" s="53" t="str">
        <f t="shared" si="21"/>
        <v/>
      </c>
      <c r="S207" s="53" t="str">
        <f t="shared" si="22"/>
        <v/>
      </c>
      <c r="T207" s="53" t="str">
        <f t="shared" si="26"/>
        <v/>
      </c>
      <c r="U207" s="53" t="str">
        <f t="shared" si="27"/>
        <v/>
      </c>
      <c r="V207" s="53" t="str">
        <f t="shared" si="23"/>
        <v/>
      </c>
    </row>
    <row r="208" spans="6:22" x14ac:dyDescent="0.15">
      <c r="F208" s="53" t="s">
        <v>116</v>
      </c>
      <c r="G208" s="53">
        <f>IF(F208="高",COUNT(G$2:G207)+1,"")</f>
        <v>153</v>
      </c>
      <c r="H208" s="53" t="str">
        <f>IF(F208="群",COUNT(H$2:H207)+1,"")</f>
        <v/>
      </c>
      <c r="I208" s="53" t="str">
        <f>IF(F208="箕",COUNT(I$2:I207)+1,"")</f>
        <v/>
      </c>
      <c r="J208" s="53" t="str">
        <f>IF(F208="倉",COUNT(J$2:J207)+1,"")</f>
        <v/>
      </c>
      <c r="K208" s="53" t="str">
        <f>IF(F208="榛",COUNT(K$2:K207)+1,"")</f>
        <v/>
      </c>
      <c r="L208" s="53" t="str">
        <f>IF(F208="吉",COUNT(L$2:L207)+1,"")</f>
        <v/>
      </c>
      <c r="M208" s="53" t="str">
        <f>IF(F208="新",COUNT(M$2:M207)+1,"")</f>
        <v/>
      </c>
      <c r="N208" s="53">
        <v>207</v>
      </c>
      <c r="O208" s="53" t="s">
        <v>364</v>
      </c>
      <c r="P208" s="53" t="str">
        <f t="shared" si="24"/>
        <v/>
      </c>
      <c r="Q208" s="53" t="str">
        <f t="shared" si="25"/>
        <v/>
      </c>
      <c r="R208" s="53" t="str">
        <f t="shared" si="21"/>
        <v/>
      </c>
      <c r="S208" s="53" t="str">
        <f t="shared" si="22"/>
        <v/>
      </c>
      <c r="T208" s="53" t="str">
        <f t="shared" si="26"/>
        <v/>
      </c>
      <c r="U208" s="53" t="str">
        <f t="shared" si="27"/>
        <v/>
      </c>
      <c r="V208" s="53" t="str">
        <f t="shared" si="23"/>
        <v/>
      </c>
    </row>
    <row r="209" spans="6:22" x14ac:dyDescent="0.15">
      <c r="F209" s="53" t="s">
        <v>116</v>
      </c>
      <c r="G209" s="53">
        <f>IF(F209="高",COUNT(G$2:G208)+1,"")</f>
        <v>154</v>
      </c>
      <c r="H209" s="53" t="str">
        <f>IF(F209="群",COUNT(H$2:H208)+1,"")</f>
        <v/>
      </c>
      <c r="I209" s="53" t="str">
        <f>IF(F209="箕",COUNT(I$2:I208)+1,"")</f>
        <v/>
      </c>
      <c r="J209" s="53" t="str">
        <f>IF(F209="倉",COUNT(J$2:J208)+1,"")</f>
        <v/>
      </c>
      <c r="K209" s="53" t="str">
        <f>IF(F209="榛",COUNT(K$2:K208)+1,"")</f>
        <v/>
      </c>
      <c r="L209" s="53" t="str">
        <f>IF(F209="吉",COUNT(L$2:L208)+1,"")</f>
        <v/>
      </c>
      <c r="M209" s="53" t="str">
        <f>IF(F209="新",COUNT(M$2:M208)+1,"")</f>
        <v/>
      </c>
      <c r="N209" s="53">
        <v>208</v>
      </c>
      <c r="O209" s="53" t="s">
        <v>365</v>
      </c>
      <c r="P209" s="53" t="str">
        <f t="shared" si="24"/>
        <v/>
      </c>
      <c r="Q209" s="53" t="str">
        <f t="shared" si="25"/>
        <v/>
      </c>
      <c r="R209" s="53" t="str">
        <f t="shared" si="21"/>
        <v/>
      </c>
      <c r="S209" s="53" t="str">
        <f t="shared" si="22"/>
        <v/>
      </c>
      <c r="T209" s="53" t="str">
        <f t="shared" si="26"/>
        <v/>
      </c>
      <c r="U209" s="53" t="str">
        <f t="shared" si="27"/>
        <v/>
      </c>
      <c r="V209" s="53" t="str">
        <f t="shared" si="23"/>
        <v/>
      </c>
    </row>
    <row r="210" spans="6:22" x14ac:dyDescent="0.15">
      <c r="F210" s="53" t="s">
        <v>116</v>
      </c>
      <c r="G210" s="53">
        <f>IF(F210="高",COUNT(G$2:G209)+1,"")</f>
        <v>155</v>
      </c>
      <c r="H210" s="53" t="str">
        <f>IF(F210="群",COUNT(H$2:H209)+1,"")</f>
        <v/>
      </c>
      <c r="I210" s="53" t="str">
        <f>IF(F210="箕",COUNT(I$2:I209)+1,"")</f>
        <v/>
      </c>
      <c r="J210" s="53" t="str">
        <f>IF(F210="倉",COUNT(J$2:J209)+1,"")</f>
        <v/>
      </c>
      <c r="K210" s="53" t="str">
        <f>IF(F210="榛",COUNT(K$2:K209)+1,"")</f>
        <v/>
      </c>
      <c r="L210" s="53" t="str">
        <f>IF(F210="吉",COUNT(L$2:L209)+1,"")</f>
        <v/>
      </c>
      <c r="M210" s="53" t="str">
        <f>IF(F210="新",COUNT(M$2:M209)+1,"")</f>
        <v/>
      </c>
      <c r="N210" s="53">
        <v>209</v>
      </c>
      <c r="O210" s="53" t="s">
        <v>366</v>
      </c>
      <c r="P210" s="53" t="str">
        <f t="shared" si="24"/>
        <v/>
      </c>
      <c r="Q210" s="53" t="str">
        <f t="shared" si="25"/>
        <v/>
      </c>
      <c r="R210" s="53" t="str">
        <f t="shared" si="21"/>
        <v/>
      </c>
      <c r="S210" s="53" t="str">
        <f t="shared" si="22"/>
        <v/>
      </c>
      <c r="T210" s="53" t="str">
        <f t="shared" si="26"/>
        <v/>
      </c>
      <c r="U210" s="53" t="str">
        <f t="shared" si="27"/>
        <v/>
      </c>
      <c r="V210" s="53" t="str">
        <f t="shared" si="23"/>
        <v/>
      </c>
    </row>
    <row r="211" spans="6:22" x14ac:dyDescent="0.15">
      <c r="F211" s="53" t="s">
        <v>116</v>
      </c>
      <c r="G211" s="53">
        <f>IF(F211="高",COUNT(G$2:G210)+1,"")</f>
        <v>156</v>
      </c>
      <c r="H211" s="53" t="str">
        <f>IF(F211="群",COUNT(H$2:H210)+1,"")</f>
        <v/>
      </c>
      <c r="I211" s="53" t="str">
        <f>IF(F211="箕",COUNT(I$2:I210)+1,"")</f>
        <v/>
      </c>
      <c r="J211" s="53" t="str">
        <f>IF(F211="倉",COUNT(J$2:J210)+1,"")</f>
        <v/>
      </c>
      <c r="K211" s="53" t="str">
        <f>IF(F211="榛",COUNT(K$2:K210)+1,"")</f>
        <v/>
      </c>
      <c r="L211" s="53" t="str">
        <f>IF(F211="吉",COUNT(L$2:L210)+1,"")</f>
        <v/>
      </c>
      <c r="M211" s="53" t="str">
        <f>IF(F211="新",COUNT(M$2:M210)+1,"")</f>
        <v/>
      </c>
      <c r="N211" s="53">
        <v>210</v>
      </c>
      <c r="O211" s="53" t="s">
        <v>367</v>
      </c>
      <c r="P211" s="53" t="str">
        <f t="shared" si="24"/>
        <v/>
      </c>
      <c r="Q211" s="53" t="str">
        <f t="shared" si="25"/>
        <v/>
      </c>
      <c r="R211" s="53" t="str">
        <f t="shared" si="21"/>
        <v/>
      </c>
      <c r="S211" s="53" t="str">
        <f t="shared" si="22"/>
        <v/>
      </c>
      <c r="T211" s="53" t="str">
        <f t="shared" si="26"/>
        <v/>
      </c>
      <c r="U211" s="53" t="str">
        <f t="shared" si="27"/>
        <v/>
      </c>
      <c r="V211" s="53" t="str">
        <f t="shared" si="23"/>
        <v/>
      </c>
    </row>
    <row r="212" spans="6:22" x14ac:dyDescent="0.15">
      <c r="F212" s="53" t="s">
        <v>116</v>
      </c>
      <c r="G212" s="53">
        <f>IF(F212="高",COUNT(G$2:G211)+1,"")</f>
        <v>157</v>
      </c>
      <c r="H212" s="53" t="str">
        <f>IF(F212="群",COUNT(H$2:H211)+1,"")</f>
        <v/>
      </c>
      <c r="I212" s="53" t="str">
        <f>IF(F212="箕",COUNT(I$2:I211)+1,"")</f>
        <v/>
      </c>
      <c r="J212" s="53" t="str">
        <f>IF(F212="倉",COUNT(J$2:J211)+1,"")</f>
        <v/>
      </c>
      <c r="K212" s="53" t="str">
        <f>IF(F212="榛",COUNT(K$2:K211)+1,"")</f>
        <v/>
      </c>
      <c r="L212" s="53" t="str">
        <f>IF(F212="吉",COUNT(L$2:L211)+1,"")</f>
        <v/>
      </c>
      <c r="M212" s="53" t="str">
        <f>IF(F212="新",COUNT(M$2:M211)+1,"")</f>
        <v/>
      </c>
      <c r="N212" s="53">
        <v>211</v>
      </c>
      <c r="O212" s="53" t="s">
        <v>368</v>
      </c>
      <c r="P212" s="53" t="str">
        <f t="shared" si="24"/>
        <v/>
      </c>
      <c r="Q212" s="53" t="str">
        <f t="shared" si="25"/>
        <v/>
      </c>
      <c r="R212" s="53" t="str">
        <f t="shared" si="21"/>
        <v/>
      </c>
      <c r="S212" s="53" t="str">
        <f t="shared" si="22"/>
        <v/>
      </c>
      <c r="T212" s="53" t="str">
        <f t="shared" si="26"/>
        <v/>
      </c>
      <c r="U212" s="53" t="str">
        <f t="shared" si="27"/>
        <v/>
      </c>
      <c r="V212" s="53" t="str">
        <f t="shared" si="23"/>
        <v/>
      </c>
    </row>
    <row r="213" spans="6:22" x14ac:dyDescent="0.15">
      <c r="F213" s="53" t="s">
        <v>116</v>
      </c>
      <c r="G213" s="53">
        <f>IF(F213="高",COUNT(G$2:G212)+1,"")</f>
        <v>158</v>
      </c>
      <c r="H213" s="53" t="str">
        <f>IF(F213="群",COUNT(H$2:H212)+1,"")</f>
        <v/>
      </c>
      <c r="I213" s="53" t="str">
        <f>IF(F213="箕",COUNT(I$2:I212)+1,"")</f>
        <v/>
      </c>
      <c r="J213" s="53" t="str">
        <f>IF(F213="倉",COUNT(J$2:J212)+1,"")</f>
        <v/>
      </c>
      <c r="K213" s="53" t="str">
        <f>IF(F213="榛",COUNT(K$2:K212)+1,"")</f>
        <v/>
      </c>
      <c r="L213" s="53" t="str">
        <f>IF(F213="吉",COUNT(L$2:L212)+1,"")</f>
        <v/>
      </c>
      <c r="M213" s="53" t="str">
        <f>IF(F213="新",COUNT(M$2:M212)+1,"")</f>
        <v/>
      </c>
      <c r="N213" s="53">
        <v>212</v>
      </c>
      <c r="O213" s="53" t="s">
        <v>369</v>
      </c>
      <c r="P213" s="53" t="str">
        <f t="shared" si="24"/>
        <v/>
      </c>
      <c r="Q213" s="53" t="str">
        <f t="shared" si="25"/>
        <v/>
      </c>
      <c r="R213" s="53" t="str">
        <f t="shared" si="21"/>
        <v/>
      </c>
      <c r="S213" s="53" t="str">
        <f t="shared" si="22"/>
        <v/>
      </c>
      <c r="T213" s="53" t="str">
        <f t="shared" si="26"/>
        <v/>
      </c>
      <c r="U213" s="53" t="str">
        <f t="shared" si="27"/>
        <v/>
      </c>
      <c r="V213" s="53" t="str">
        <f t="shared" si="23"/>
        <v/>
      </c>
    </row>
    <row r="214" spans="6:22" x14ac:dyDescent="0.15">
      <c r="F214" s="53" t="s">
        <v>116</v>
      </c>
      <c r="G214" s="53">
        <f>IF(F214="高",COUNT(G$2:G213)+1,"")</f>
        <v>159</v>
      </c>
      <c r="H214" s="53" t="str">
        <f>IF(F214="群",COUNT(H$2:H213)+1,"")</f>
        <v/>
      </c>
      <c r="I214" s="53" t="str">
        <f>IF(F214="箕",COUNT(I$2:I213)+1,"")</f>
        <v/>
      </c>
      <c r="J214" s="53" t="str">
        <f>IF(F214="倉",COUNT(J$2:J213)+1,"")</f>
        <v/>
      </c>
      <c r="K214" s="53" t="str">
        <f>IF(F214="榛",COUNT(K$2:K213)+1,"")</f>
        <v/>
      </c>
      <c r="L214" s="53" t="str">
        <f>IF(F214="吉",COUNT(L$2:L213)+1,"")</f>
        <v/>
      </c>
      <c r="M214" s="53" t="str">
        <f>IF(F214="新",COUNT(M$2:M213)+1,"")</f>
        <v/>
      </c>
      <c r="N214" s="53">
        <v>213</v>
      </c>
      <c r="O214" s="53" t="s">
        <v>370</v>
      </c>
      <c r="P214" s="53" t="str">
        <f t="shared" si="24"/>
        <v/>
      </c>
      <c r="Q214" s="53" t="str">
        <f t="shared" si="25"/>
        <v/>
      </c>
      <c r="R214" s="53" t="str">
        <f t="shared" si="21"/>
        <v/>
      </c>
      <c r="S214" s="53" t="str">
        <f t="shared" si="22"/>
        <v/>
      </c>
      <c r="T214" s="53" t="str">
        <f t="shared" si="26"/>
        <v/>
      </c>
      <c r="U214" s="53" t="str">
        <f t="shared" si="27"/>
        <v/>
      </c>
      <c r="V214" s="53" t="str">
        <f t="shared" si="23"/>
        <v/>
      </c>
    </row>
    <row r="215" spans="6:22" x14ac:dyDescent="0.15">
      <c r="F215" s="53" t="s">
        <v>116</v>
      </c>
      <c r="G215" s="53">
        <f>IF(F215="高",COUNT(G$2:G214)+1,"")</f>
        <v>160</v>
      </c>
      <c r="H215" s="53" t="str">
        <f>IF(F215="群",COUNT(H$2:H214)+1,"")</f>
        <v/>
      </c>
      <c r="I215" s="53" t="str">
        <f>IF(F215="箕",COUNT(I$2:I214)+1,"")</f>
        <v/>
      </c>
      <c r="J215" s="53" t="str">
        <f>IF(F215="倉",COUNT(J$2:J214)+1,"")</f>
        <v/>
      </c>
      <c r="K215" s="53" t="str">
        <f>IF(F215="榛",COUNT(K$2:K214)+1,"")</f>
        <v/>
      </c>
      <c r="L215" s="53" t="str">
        <f>IF(F215="吉",COUNT(L$2:L214)+1,"")</f>
        <v/>
      </c>
      <c r="M215" s="53" t="str">
        <f>IF(F215="新",COUNT(M$2:M214)+1,"")</f>
        <v/>
      </c>
      <c r="N215" s="53">
        <v>214</v>
      </c>
      <c r="O215" s="53" t="s">
        <v>371</v>
      </c>
      <c r="P215" s="53" t="str">
        <f t="shared" si="24"/>
        <v/>
      </c>
      <c r="Q215" s="53" t="str">
        <f t="shared" si="25"/>
        <v/>
      </c>
      <c r="R215" s="53" t="str">
        <f t="shared" si="21"/>
        <v/>
      </c>
      <c r="S215" s="53" t="str">
        <f t="shared" si="22"/>
        <v/>
      </c>
      <c r="T215" s="53" t="str">
        <f t="shared" si="26"/>
        <v/>
      </c>
      <c r="U215" s="53" t="str">
        <f t="shared" si="27"/>
        <v/>
      </c>
      <c r="V215" s="53" t="str">
        <f t="shared" si="23"/>
        <v/>
      </c>
    </row>
    <row r="216" spans="6:22" x14ac:dyDescent="0.15">
      <c r="F216" s="53" t="s">
        <v>116</v>
      </c>
      <c r="G216" s="53">
        <f>IF(F216="高",COUNT(G$2:G215)+1,"")</f>
        <v>161</v>
      </c>
      <c r="H216" s="53" t="str">
        <f>IF(F216="群",COUNT(H$2:H215)+1,"")</f>
        <v/>
      </c>
      <c r="I216" s="53" t="str">
        <f>IF(F216="箕",COUNT(I$2:I215)+1,"")</f>
        <v/>
      </c>
      <c r="J216" s="53" t="str">
        <f>IF(F216="倉",COUNT(J$2:J215)+1,"")</f>
        <v/>
      </c>
      <c r="K216" s="53" t="str">
        <f>IF(F216="榛",COUNT(K$2:K215)+1,"")</f>
        <v/>
      </c>
      <c r="L216" s="53" t="str">
        <f>IF(F216="吉",COUNT(L$2:L215)+1,"")</f>
        <v/>
      </c>
      <c r="M216" s="53" t="str">
        <f>IF(F216="新",COUNT(M$2:M215)+1,"")</f>
        <v/>
      </c>
      <c r="N216" s="53">
        <v>215</v>
      </c>
      <c r="O216" s="53" t="s">
        <v>372</v>
      </c>
      <c r="P216" s="53" t="str">
        <f t="shared" si="24"/>
        <v/>
      </c>
      <c r="Q216" s="53" t="str">
        <f t="shared" si="25"/>
        <v/>
      </c>
      <c r="R216" s="53" t="str">
        <f t="shared" si="21"/>
        <v/>
      </c>
      <c r="S216" s="53" t="str">
        <f t="shared" si="22"/>
        <v/>
      </c>
      <c r="T216" s="53" t="str">
        <f t="shared" si="26"/>
        <v/>
      </c>
      <c r="U216" s="53" t="str">
        <f t="shared" si="27"/>
        <v/>
      </c>
      <c r="V216" s="53" t="str">
        <f t="shared" si="23"/>
        <v/>
      </c>
    </row>
    <row r="217" spans="6:22" x14ac:dyDescent="0.15">
      <c r="F217" s="53" t="s">
        <v>116</v>
      </c>
      <c r="G217" s="53">
        <f>IF(F217="高",COUNT(G$2:G216)+1,"")</f>
        <v>162</v>
      </c>
      <c r="H217" s="53" t="str">
        <f>IF(F217="群",COUNT(H$2:H216)+1,"")</f>
        <v/>
      </c>
      <c r="I217" s="53" t="str">
        <f>IF(F217="箕",COUNT(I$2:I216)+1,"")</f>
        <v/>
      </c>
      <c r="J217" s="53" t="str">
        <f>IF(F217="倉",COUNT(J$2:J216)+1,"")</f>
        <v/>
      </c>
      <c r="K217" s="53" t="str">
        <f>IF(F217="榛",COUNT(K$2:K216)+1,"")</f>
        <v/>
      </c>
      <c r="L217" s="53" t="str">
        <f>IF(F217="吉",COUNT(L$2:L216)+1,"")</f>
        <v/>
      </c>
      <c r="M217" s="53" t="str">
        <f>IF(F217="新",COUNT(M$2:M216)+1,"")</f>
        <v/>
      </c>
      <c r="N217" s="53">
        <v>216</v>
      </c>
      <c r="O217" s="53" t="s">
        <v>373</v>
      </c>
      <c r="P217" s="53" t="str">
        <f t="shared" si="24"/>
        <v/>
      </c>
      <c r="Q217" s="53" t="str">
        <f t="shared" si="25"/>
        <v/>
      </c>
      <c r="R217" s="53" t="str">
        <f t="shared" si="21"/>
        <v/>
      </c>
      <c r="S217" s="53" t="str">
        <f t="shared" si="22"/>
        <v/>
      </c>
      <c r="T217" s="53" t="str">
        <f t="shared" si="26"/>
        <v/>
      </c>
      <c r="U217" s="53" t="str">
        <f t="shared" si="27"/>
        <v/>
      </c>
      <c r="V217" s="53" t="str">
        <f t="shared" si="23"/>
        <v/>
      </c>
    </row>
    <row r="218" spans="6:22" x14ac:dyDescent="0.15">
      <c r="F218" s="53" t="s">
        <v>116</v>
      </c>
      <c r="G218" s="53">
        <f>IF(F218="高",COUNT(G$2:G217)+1,"")</f>
        <v>163</v>
      </c>
      <c r="H218" s="53" t="str">
        <f>IF(F218="群",COUNT(H$2:H217)+1,"")</f>
        <v/>
      </c>
      <c r="I218" s="53" t="str">
        <f>IF(F218="箕",COUNT(I$2:I217)+1,"")</f>
        <v/>
      </c>
      <c r="J218" s="53" t="str">
        <f>IF(F218="倉",COUNT(J$2:J217)+1,"")</f>
        <v/>
      </c>
      <c r="K218" s="53" t="str">
        <f>IF(F218="榛",COUNT(K$2:K217)+1,"")</f>
        <v/>
      </c>
      <c r="L218" s="53" t="str">
        <f>IF(F218="吉",COUNT(L$2:L217)+1,"")</f>
        <v/>
      </c>
      <c r="M218" s="53" t="str">
        <f>IF(F218="新",COUNT(M$2:M217)+1,"")</f>
        <v/>
      </c>
      <c r="N218" s="53">
        <v>217</v>
      </c>
      <c r="O218" s="53" t="s">
        <v>374</v>
      </c>
      <c r="P218" s="53" t="str">
        <f t="shared" si="24"/>
        <v/>
      </c>
      <c r="Q218" s="53" t="str">
        <f t="shared" si="25"/>
        <v/>
      </c>
      <c r="R218" s="53" t="str">
        <f t="shared" si="21"/>
        <v/>
      </c>
      <c r="S218" s="53" t="str">
        <f t="shared" si="22"/>
        <v/>
      </c>
      <c r="T218" s="53" t="str">
        <f t="shared" si="26"/>
        <v/>
      </c>
      <c r="U218" s="53" t="str">
        <f t="shared" si="27"/>
        <v/>
      </c>
      <c r="V218" s="53" t="str">
        <f t="shared" si="23"/>
        <v/>
      </c>
    </row>
    <row r="219" spans="6:22" x14ac:dyDescent="0.15">
      <c r="F219" s="53" t="s">
        <v>116</v>
      </c>
      <c r="G219" s="53">
        <f>IF(F219="高",COUNT(G$2:G218)+1,"")</f>
        <v>164</v>
      </c>
      <c r="H219" s="53" t="str">
        <f>IF(F219="群",COUNT(H$2:H218)+1,"")</f>
        <v/>
      </c>
      <c r="I219" s="53" t="str">
        <f>IF(F219="箕",COUNT(I$2:I218)+1,"")</f>
        <v/>
      </c>
      <c r="J219" s="53" t="str">
        <f>IF(F219="倉",COUNT(J$2:J218)+1,"")</f>
        <v/>
      </c>
      <c r="K219" s="53" t="str">
        <f>IF(F219="榛",COUNT(K$2:K218)+1,"")</f>
        <v/>
      </c>
      <c r="L219" s="53" t="str">
        <f>IF(F219="吉",COUNT(L$2:L218)+1,"")</f>
        <v/>
      </c>
      <c r="M219" s="53" t="str">
        <f>IF(F219="新",COUNT(M$2:M218)+1,"")</f>
        <v/>
      </c>
      <c r="N219" s="53">
        <v>218</v>
      </c>
      <c r="O219" s="53" t="s">
        <v>375</v>
      </c>
      <c r="P219" s="53" t="str">
        <f t="shared" si="24"/>
        <v/>
      </c>
      <c r="Q219" s="53" t="str">
        <f t="shared" si="25"/>
        <v/>
      </c>
      <c r="R219" s="53" t="str">
        <f t="shared" si="21"/>
        <v/>
      </c>
      <c r="S219" s="53" t="str">
        <f t="shared" si="22"/>
        <v/>
      </c>
      <c r="T219" s="53" t="str">
        <f t="shared" si="26"/>
        <v/>
      </c>
      <c r="U219" s="53" t="str">
        <f t="shared" si="27"/>
        <v/>
      </c>
      <c r="V219" s="53" t="str">
        <f t="shared" si="23"/>
        <v/>
      </c>
    </row>
    <row r="220" spans="6:22" x14ac:dyDescent="0.15">
      <c r="F220" s="53" t="s">
        <v>121</v>
      </c>
      <c r="G220" s="53" t="str">
        <f>IF(F220="高",COUNT(G$2:G219)+1,"")</f>
        <v/>
      </c>
      <c r="H220" s="53" t="str">
        <f>IF(F220="群",COUNT(H$2:H219)+1,"")</f>
        <v/>
      </c>
      <c r="I220" s="53" t="str">
        <f>IF(F220="箕",COUNT(I$2:I219)+1,"")</f>
        <v/>
      </c>
      <c r="J220" s="53" t="str">
        <f>IF(F220="倉",COUNT(J$2:J219)+1,"")</f>
        <v/>
      </c>
      <c r="K220" s="53" t="str">
        <f>IF(F220="榛",COUNT(K$2:K219)+1,"")</f>
        <v/>
      </c>
      <c r="L220" s="53">
        <f>IF(F220="吉",COUNT(L$2:L219)+1,"")</f>
        <v>1</v>
      </c>
      <c r="M220" s="53" t="str">
        <f>IF(F220="新",COUNT(M$2:M219)+1,"")</f>
        <v/>
      </c>
      <c r="N220" s="53">
        <v>219</v>
      </c>
      <c r="O220" s="53" t="s">
        <v>376</v>
      </c>
      <c r="P220" s="53" t="str">
        <f t="shared" si="24"/>
        <v/>
      </c>
      <c r="Q220" s="53" t="str">
        <f t="shared" si="25"/>
        <v/>
      </c>
      <c r="R220" s="53" t="str">
        <f t="shared" si="21"/>
        <v/>
      </c>
      <c r="S220" s="53" t="str">
        <f t="shared" si="22"/>
        <v/>
      </c>
      <c r="T220" s="53" t="str">
        <f t="shared" si="26"/>
        <v/>
      </c>
      <c r="U220" s="53" t="str">
        <f t="shared" si="27"/>
        <v/>
      </c>
      <c r="V220" s="53" t="str">
        <f t="shared" si="23"/>
        <v/>
      </c>
    </row>
    <row r="221" spans="6:22" x14ac:dyDescent="0.15">
      <c r="F221" s="53" t="s">
        <v>121</v>
      </c>
      <c r="G221" s="53" t="str">
        <f>IF(F221="高",COUNT(G$2:G220)+1,"")</f>
        <v/>
      </c>
      <c r="H221" s="53" t="str">
        <f>IF(F221="群",COUNT(H$2:H220)+1,"")</f>
        <v/>
      </c>
      <c r="I221" s="53" t="str">
        <f>IF(F221="箕",COUNT(I$2:I220)+1,"")</f>
        <v/>
      </c>
      <c r="J221" s="53" t="str">
        <f>IF(F221="倉",COUNT(J$2:J220)+1,"")</f>
        <v/>
      </c>
      <c r="K221" s="53" t="str">
        <f>IF(F221="榛",COUNT(K$2:K220)+1,"")</f>
        <v/>
      </c>
      <c r="L221" s="53">
        <f>IF(F221="吉",COUNT(L$2:L220)+1,"")</f>
        <v>2</v>
      </c>
      <c r="M221" s="53" t="str">
        <f>IF(F221="新",COUNT(M$2:M220)+1,"")</f>
        <v/>
      </c>
      <c r="N221" s="53">
        <v>220</v>
      </c>
      <c r="O221" s="53" t="s">
        <v>377</v>
      </c>
      <c r="P221" s="53" t="str">
        <f t="shared" si="24"/>
        <v/>
      </c>
      <c r="Q221" s="53" t="str">
        <f t="shared" si="25"/>
        <v/>
      </c>
      <c r="R221" s="53" t="str">
        <f t="shared" si="21"/>
        <v/>
      </c>
      <c r="S221" s="53" t="str">
        <f t="shared" si="22"/>
        <v/>
      </c>
      <c r="T221" s="53" t="str">
        <f t="shared" si="26"/>
        <v/>
      </c>
      <c r="U221" s="53" t="str">
        <f t="shared" si="27"/>
        <v/>
      </c>
      <c r="V221" s="53" t="str">
        <f t="shared" si="23"/>
        <v/>
      </c>
    </row>
    <row r="222" spans="6:22" x14ac:dyDescent="0.15">
      <c r="F222" s="53" t="s">
        <v>121</v>
      </c>
      <c r="G222" s="53" t="str">
        <f>IF(F222="高",COUNT(G$2:G221)+1,"")</f>
        <v/>
      </c>
      <c r="H222" s="53" t="str">
        <f>IF(F222="群",COUNT(H$2:H221)+1,"")</f>
        <v/>
      </c>
      <c r="I222" s="53" t="str">
        <f>IF(F222="箕",COUNT(I$2:I221)+1,"")</f>
        <v/>
      </c>
      <c r="J222" s="53" t="str">
        <f>IF(F222="倉",COUNT(J$2:J221)+1,"")</f>
        <v/>
      </c>
      <c r="K222" s="53" t="str">
        <f>IF(F222="榛",COUNT(K$2:K221)+1,"")</f>
        <v/>
      </c>
      <c r="L222" s="53">
        <f>IF(F222="吉",COUNT(L$2:L221)+1,"")</f>
        <v>3</v>
      </c>
      <c r="M222" s="53" t="str">
        <f>IF(F222="新",COUNT(M$2:M221)+1,"")</f>
        <v/>
      </c>
      <c r="N222" s="53">
        <v>221</v>
      </c>
      <c r="O222" s="53" t="s">
        <v>378</v>
      </c>
      <c r="P222" s="53" t="str">
        <f t="shared" si="24"/>
        <v/>
      </c>
      <c r="Q222" s="53" t="str">
        <f t="shared" si="25"/>
        <v/>
      </c>
      <c r="R222" s="53" t="str">
        <f t="shared" si="21"/>
        <v/>
      </c>
      <c r="S222" s="53" t="str">
        <f t="shared" si="22"/>
        <v/>
      </c>
      <c r="T222" s="53" t="str">
        <f t="shared" si="26"/>
        <v/>
      </c>
      <c r="U222" s="53" t="str">
        <f t="shared" si="27"/>
        <v/>
      </c>
      <c r="V222" s="53" t="str">
        <f t="shared" si="23"/>
        <v/>
      </c>
    </row>
    <row r="223" spans="6:22" x14ac:dyDescent="0.15">
      <c r="F223" s="53" t="s">
        <v>121</v>
      </c>
      <c r="G223" s="53" t="str">
        <f>IF(F223="高",COUNT(G$2:G222)+1,"")</f>
        <v/>
      </c>
      <c r="H223" s="53" t="str">
        <f>IF(F223="群",COUNT(H$2:H222)+1,"")</f>
        <v/>
      </c>
      <c r="I223" s="53" t="str">
        <f>IF(F223="箕",COUNT(I$2:I222)+1,"")</f>
        <v/>
      </c>
      <c r="J223" s="53" t="str">
        <f>IF(F223="倉",COUNT(J$2:J222)+1,"")</f>
        <v/>
      </c>
      <c r="K223" s="53" t="str">
        <f>IF(F223="榛",COUNT(K$2:K222)+1,"")</f>
        <v/>
      </c>
      <c r="L223" s="53">
        <f>IF(F223="吉",COUNT(L$2:L222)+1,"")</f>
        <v>4</v>
      </c>
      <c r="M223" s="53" t="str">
        <f>IF(F223="新",COUNT(M$2:M222)+1,"")</f>
        <v/>
      </c>
      <c r="N223" s="53">
        <v>222</v>
      </c>
      <c r="O223" s="53" t="s">
        <v>379</v>
      </c>
      <c r="P223" s="53" t="str">
        <f t="shared" si="24"/>
        <v/>
      </c>
      <c r="Q223" s="53" t="str">
        <f t="shared" si="25"/>
        <v/>
      </c>
      <c r="R223" s="53" t="str">
        <f t="shared" si="21"/>
        <v/>
      </c>
      <c r="S223" s="53" t="str">
        <f t="shared" si="22"/>
        <v/>
      </c>
      <c r="T223" s="53" t="str">
        <f t="shared" si="26"/>
        <v/>
      </c>
      <c r="U223" s="53" t="str">
        <f t="shared" si="27"/>
        <v/>
      </c>
      <c r="V223" s="53" t="str">
        <f t="shared" si="23"/>
        <v/>
      </c>
    </row>
    <row r="224" spans="6:22" x14ac:dyDescent="0.15">
      <c r="F224" s="53" t="s">
        <v>121</v>
      </c>
      <c r="G224" s="53" t="str">
        <f>IF(F224="高",COUNT(G$2:G223)+1,"")</f>
        <v/>
      </c>
      <c r="H224" s="53" t="str">
        <f>IF(F224="群",COUNT(H$2:H223)+1,"")</f>
        <v/>
      </c>
      <c r="I224" s="53" t="str">
        <f>IF(F224="箕",COUNT(I$2:I223)+1,"")</f>
        <v/>
      </c>
      <c r="J224" s="53" t="str">
        <f>IF(F224="倉",COUNT(J$2:J223)+1,"")</f>
        <v/>
      </c>
      <c r="K224" s="53" t="str">
        <f>IF(F224="榛",COUNT(K$2:K223)+1,"")</f>
        <v/>
      </c>
      <c r="L224" s="53">
        <f>IF(F224="吉",COUNT(L$2:L223)+1,"")</f>
        <v>5</v>
      </c>
      <c r="M224" s="53" t="str">
        <f>IF(F224="新",COUNT(M$2:M223)+1,"")</f>
        <v/>
      </c>
      <c r="N224" s="53">
        <v>223</v>
      </c>
      <c r="O224" s="53" t="s">
        <v>380</v>
      </c>
      <c r="P224" s="53" t="str">
        <f t="shared" si="24"/>
        <v/>
      </c>
      <c r="Q224" s="53" t="str">
        <f t="shared" si="25"/>
        <v/>
      </c>
      <c r="R224" s="53" t="str">
        <f t="shared" si="21"/>
        <v/>
      </c>
      <c r="S224" s="53" t="str">
        <f t="shared" si="22"/>
        <v/>
      </c>
      <c r="T224" s="53" t="str">
        <f t="shared" si="26"/>
        <v/>
      </c>
      <c r="U224" s="53" t="str">
        <f t="shared" si="27"/>
        <v/>
      </c>
      <c r="V224" s="53" t="str">
        <f t="shared" si="23"/>
        <v/>
      </c>
    </row>
    <row r="225" spans="6:22" x14ac:dyDescent="0.15">
      <c r="F225" s="53" t="s">
        <v>121</v>
      </c>
      <c r="G225" s="53" t="str">
        <f>IF(F225="高",COUNT(G$2:G224)+1,"")</f>
        <v/>
      </c>
      <c r="H225" s="53" t="str">
        <f>IF(F225="群",COUNT(H$2:H224)+1,"")</f>
        <v/>
      </c>
      <c r="I225" s="53" t="str">
        <f>IF(F225="箕",COUNT(I$2:I224)+1,"")</f>
        <v/>
      </c>
      <c r="J225" s="53" t="str">
        <f>IF(F225="倉",COUNT(J$2:J224)+1,"")</f>
        <v/>
      </c>
      <c r="K225" s="53" t="str">
        <f>IF(F225="榛",COUNT(K$2:K224)+1,"")</f>
        <v/>
      </c>
      <c r="L225" s="53">
        <f>IF(F225="吉",COUNT(L$2:L224)+1,"")</f>
        <v>6</v>
      </c>
      <c r="M225" s="53" t="str">
        <f>IF(F225="新",COUNT(M$2:M224)+1,"")</f>
        <v/>
      </c>
      <c r="N225" s="53">
        <v>224</v>
      </c>
      <c r="O225" s="53" t="s">
        <v>381</v>
      </c>
      <c r="P225" s="53" t="str">
        <f t="shared" si="24"/>
        <v/>
      </c>
      <c r="Q225" s="53" t="str">
        <f t="shared" si="25"/>
        <v/>
      </c>
      <c r="R225" s="53" t="str">
        <f t="shared" si="21"/>
        <v/>
      </c>
      <c r="S225" s="53" t="str">
        <f t="shared" si="22"/>
        <v/>
      </c>
      <c r="T225" s="53" t="str">
        <f t="shared" si="26"/>
        <v/>
      </c>
      <c r="U225" s="53" t="str">
        <f t="shared" si="27"/>
        <v/>
      </c>
      <c r="V225" s="53" t="str">
        <f t="shared" si="23"/>
        <v/>
      </c>
    </row>
    <row r="226" spans="6:22" x14ac:dyDescent="0.15">
      <c r="F226" s="53" t="s">
        <v>121</v>
      </c>
      <c r="G226" s="53" t="str">
        <f>IF(F226="高",COUNT(G$2:G225)+1,"")</f>
        <v/>
      </c>
      <c r="H226" s="53" t="str">
        <f>IF(F226="群",COUNT(H$2:H225)+1,"")</f>
        <v/>
      </c>
      <c r="I226" s="53" t="str">
        <f>IF(F226="箕",COUNT(I$2:I225)+1,"")</f>
        <v/>
      </c>
      <c r="J226" s="53" t="str">
        <f>IF(F226="倉",COUNT(J$2:J225)+1,"")</f>
        <v/>
      </c>
      <c r="K226" s="53" t="str">
        <f>IF(F226="榛",COUNT(K$2:K225)+1,"")</f>
        <v/>
      </c>
      <c r="L226" s="53">
        <f>IF(F226="吉",COUNT(L$2:L225)+1,"")</f>
        <v>7</v>
      </c>
      <c r="M226" s="53" t="str">
        <f>IF(F226="新",COUNT(M$2:M225)+1,"")</f>
        <v/>
      </c>
      <c r="N226" s="53">
        <v>225</v>
      </c>
      <c r="O226" s="53" t="s">
        <v>382</v>
      </c>
      <c r="P226" s="53" t="str">
        <f t="shared" si="24"/>
        <v/>
      </c>
      <c r="Q226" s="53" t="str">
        <f t="shared" si="25"/>
        <v/>
      </c>
      <c r="R226" s="53" t="str">
        <f t="shared" si="21"/>
        <v/>
      </c>
      <c r="S226" s="53" t="str">
        <f t="shared" si="22"/>
        <v/>
      </c>
      <c r="T226" s="53" t="str">
        <f t="shared" si="26"/>
        <v/>
      </c>
      <c r="U226" s="53" t="str">
        <f t="shared" si="27"/>
        <v/>
      </c>
      <c r="V226" s="53" t="str">
        <f t="shared" si="23"/>
        <v/>
      </c>
    </row>
    <row r="227" spans="6:22" x14ac:dyDescent="0.15">
      <c r="F227" s="53" t="s">
        <v>121</v>
      </c>
      <c r="G227" s="53" t="str">
        <f>IF(F227="高",COUNT(G$2:G226)+1,"")</f>
        <v/>
      </c>
      <c r="H227" s="53" t="str">
        <f>IF(F227="群",COUNT(H$2:H226)+1,"")</f>
        <v/>
      </c>
      <c r="I227" s="53" t="str">
        <f>IF(F227="箕",COUNT(I$2:I226)+1,"")</f>
        <v/>
      </c>
      <c r="J227" s="53" t="str">
        <f>IF(F227="倉",COUNT(J$2:J226)+1,"")</f>
        <v/>
      </c>
      <c r="K227" s="53" t="str">
        <f>IF(F227="榛",COUNT(K$2:K226)+1,"")</f>
        <v/>
      </c>
      <c r="L227" s="53">
        <f>IF(F227="吉",COUNT(L$2:L226)+1,"")</f>
        <v>8</v>
      </c>
      <c r="M227" s="53" t="str">
        <f>IF(F227="新",COUNT(M$2:M226)+1,"")</f>
        <v/>
      </c>
      <c r="N227" s="53">
        <v>226</v>
      </c>
      <c r="O227" s="53" t="s">
        <v>383</v>
      </c>
      <c r="P227" s="53" t="str">
        <f t="shared" si="24"/>
        <v/>
      </c>
      <c r="Q227" s="53" t="str">
        <f t="shared" si="25"/>
        <v/>
      </c>
      <c r="R227" s="53" t="str">
        <f t="shared" si="21"/>
        <v/>
      </c>
      <c r="S227" s="53" t="str">
        <f t="shared" si="22"/>
        <v/>
      </c>
      <c r="T227" s="53" t="str">
        <f t="shared" si="26"/>
        <v/>
      </c>
      <c r="U227" s="53" t="str">
        <f t="shared" si="27"/>
        <v/>
      </c>
      <c r="V227" s="53" t="str">
        <f t="shared" si="23"/>
        <v/>
      </c>
    </row>
    <row r="228" spans="6:22" x14ac:dyDescent="0.15">
      <c r="F228" s="53" t="s">
        <v>121</v>
      </c>
      <c r="G228" s="53" t="str">
        <f>IF(F228="高",COUNT(G$2:G227)+1,"")</f>
        <v/>
      </c>
      <c r="H228" s="53" t="str">
        <f>IF(F228="群",COUNT(H$2:H227)+1,"")</f>
        <v/>
      </c>
      <c r="I228" s="53" t="str">
        <f>IF(F228="箕",COUNT(I$2:I227)+1,"")</f>
        <v/>
      </c>
      <c r="J228" s="53" t="str">
        <f>IF(F228="倉",COUNT(J$2:J227)+1,"")</f>
        <v/>
      </c>
      <c r="K228" s="53" t="str">
        <f>IF(F228="榛",COUNT(K$2:K227)+1,"")</f>
        <v/>
      </c>
      <c r="L228" s="53">
        <f>IF(F228="吉",COUNT(L$2:L227)+1,"")</f>
        <v>9</v>
      </c>
      <c r="M228" s="53" t="str">
        <f>IF(F228="新",COUNT(M$2:M227)+1,"")</f>
        <v/>
      </c>
      <c r="N228" s="53">
        <v>227</v>
      </c>
      <c r="O228" s="53" t="s">
        <v>384</v>
      </c>
      <c r="P228" s="53" t="str">
        <f t="shared" si="24"/>
        <v/>
      </c>
      <c r="Q228" s="53" t="str">
        <f t="shared" si="25"/>
        <v/>
      </c>
      <c r="R228" s="53" t="str">
        <f t="shared" si="21"/>
        <v/>
      </c>
      <c r="S228" s="53" t="str">
        <f t="shared" si="22"/>
        <v/>
      </c>
      <c r="T228" s="53" t="str">
        <f t="shared" si="26"/>
        <v/>
      </c>
      <c r="U228" s="53" t="str">
        <f t="shared" si="27"/>
        <v/>
      </c>
      <c r="V228" s="53" t="str">
        <f t="shared" si="23"/>
        <v/>
      </c>
    </row>
    <row r="229" spans="6:22" x14ac:dyDescent="0.15">
      <c r="F229" s="53" t="s">
        <v>121</v>
      </c>
      <c r="G229" s="53" t="str">
        <f>IF(F229="高",COUNT(G$2:G228)+1,"")</f>
        <v/>
      </c>
      <c r="H229" s="53" t="str">
        <f>IF(F229="群",COUNT(H$2:H228)+1,"")</f>
        <v/>
      </c>
      <c r="I229" s="53" t="str">
        <f>IF(F229="箕",COUNT(I$2:I228)+1,"")</f>
        <v/>
      </c>
      <c r="J229" s="53" t="str">
        <f>IF(F229="倉",COUNT(J$2:J228)+1,"")</f>
        <v/>
      </c>
      <c r="K229" s="53" t="str">
        <f>IF(F229="榛",COUNT(K$2:K228)+1,"")</f>
        <v/>
      </c>
      <c r="L229" s="53">
        <f>IF(F229="吉",COUNT(L$2:L228)+1,"")</f>
        <v>10</v>
      </c>
      <c r="M229" s="53" t="str">
        <f>IF(F229="新",COUNT(M$2:M228)+1,"")</f>
        <v/>
      </c>
      <c r="N229" s="53">
        <v>228</v>
      </c>
      <c r="O229" s="53" t="s">
        <v>385</v>
      </c>
      <c r="P229" s="53" t="str">
        <f t="shared" si="24"/>
        <v/>
      </c>
      <c r="Q229" s="53" t="str">
        <f t="shared" si="25"/>
        <v/>
      </c>
      <c r="R229" s="53" t="str">
        <f t="shared" si="21"/>
        <v/>
      </c>
      <c r="S229" s="53" t="str">
        <f t="shared" si="22"/>
        <v/>
      </c>
      <c r="T229" s="53" t="str">
        <f t="shared" si="26"/>
        <v/>
      </c>
      <c r="U229" s="53" t="str">
        <f t="shared" si="27"/>
        <v/>
      </c>
      <c r="V229" s="53" t="str">
        <f t="shared" si="23"/>
        <v/>
      </c>
    </row>
    <row r="230" spans="6:22" x14ac:dyDescent="0.15">
      <c r="F230" s="53" t="s">
        <v>121</v>
      </c>
      <c r="G230" s="53" t="str">
        <f>IF(F230="高",COUNT(G$2:G229)+1,"")</f>
        <v/>
      </c>
      <c r="H230" s="53" t="str">
        <f>IF(F230="群",COUNT(H$2:H229)+1,"")</f>
        <v/>
      </c>
      <c r="I230" s="53" t="str">
        <f>IF(F230="箕",COUNT(I$2:I229)+1,"")</f>
        <v/>
      </c>
      <c r="J230" s="53" t="str">
        <f>IF(F230="倉",COUNT(J$2:J229)+1,"")</f>
        <v/>
      </c>
      <c r="K230" s="53" t="str">
        <f>IF(F230="榛",COUNT(K$2:K229)+1,"")</f>
        <v/>
      </c>
      <c r="L230" s="53">
        <f>IF(F230="吉",COUNT(L$2:L229)+1,"")</f>
        <v>11</v>
      </c>
      <c r="M230" s="53" t="str">
        <f>IF(F230="新",COUNT(M$2:M229)+1,"")</f>
        <v/>
      </c>
      <c r="N230" s="53">
        <v>229</v>
      </c>
      <c r="O230" s="53" t="s">
        <v>386</v>
      </c>
      <c r="P230" s="53" t="str">
        <f t="shared" si="24"/>
        <v/>
      </c>
      <c r="Q230" s="53" t="str">
        <f t="shared" si="25"/>
        <v/>
      </c>
      <c r="R230" s="53" t="str">
        <f t="shared" si="21"/>
        <v/>
      </c>
      <c r="S230" s="53" t="str">
        <f t="shared" si="22"/>
        <v/>
      </c>
      <c r="T230" s="53" t="str">
        <f t="shared" si="26"/>
        <v/>
      </c>
      <c r="U230" s="53" t="str">
        <f t="shared" si="27"/>
        <v/>
      </c>
      <c r="V230" s="53" t="str">
        <f t="shared" si="23"/>
        <v/>
      </c>
    </row>
    <row r="231" spans="6:22" x14ac:dyDescent="0.15">
      <c r="F231" s="53" t="s">
        <v>121</v>
      </c>
      <c r="G231" s="53" t="str">
        <f>IF(F231="高",COUNT(G$2:G230)+1,"")</f>
        <v/>
      </c>
      <c r="H231" s="53" t="str">
        <f>IF(F231="群",COUNT(H$2:H230)+1,"")</f>
        <v/>
      </c>
      <c r="I231" s="53" t="str">
        <f>IF(F231="箕",COUNT(I$2:I230)+1,"")</f>
        <v/>
      </c>
      <c r="J231" s="53" t="str">
        <f>IF(F231="倉",COUNT(J$2:J230)+1,"")</f>
        <v/>
      </c>
      <c r="K231" s="53" t="str">
        <f>IF(F231="榛",COUNT(K$2:K230)+1,"")</f>
        <v/>
      </c>
      <c r="L231" s="53">
        <f>IF(F231="吉",COUNT(L$2:L230)+1,"")</f>
        <v>12</v>
      </c>
      <c r="M231" s="53" t="str">
        <f>IF(F231="新",COUNT(M$2:M230)+1,"")</f>
        <v/>
      </c>
      <c r="N231" s="53">
        <v>230</v>
      </c>
      <c r="O231" s="53" t="s">
        <v>387</v>
      </c>
      <c r="P231" s="53" t="str">
        <f t="shared" si="24"/>
        <v/>
      </c>
      <c r="Q231" s="53" t="str">
        <f t="shared" si="25"/>
        <v/>
      </c>
      <c r="R231" s="53" t="str">
        <f t="shared" si="21"/>
        <v/>
      </c>
      <c r="S231" s="53" t="str">
        <f t="shared" si="22"/>
        <v/>
      </c>
      <c r="T231" s="53" t="str">
        <f t="shared" si="26"/>
        <v/>
      </c>
      <c r="U231" s="53" t="str">
        <f t="shared" si="27"/>
        <v/>
      </c>
      <c r="V231" s="53" t="str">
        <f t="shared" si="23"/>
        <v/>
      </c>
    </row>
    <row r="232" spans="6:22" x14ac:dyDescent="0.15">
      <c r="F232" s="53" t="s">
        <v>121</v>
      </c>
      <c r="G232" s="53" t="str">
        <f>IF(F232="高",COUNT(G$2:G231)+1,"")</f>
        <v/>
      </c>
      <c r="H232" s="53" t="str">
        <f>IF(F232="群",COUNT(H$2:H231)+1,"")</f>
        <v/>
      </c>
      <c r="I232" s="53" t="str">
        <f>IF(F232="箕",COUNT(I$2:I231)+1,"")</f>
        <v/>
      </c>
      <c r="J232" s="53" t="str">
        <f>IF(F232="倉",COUNT(J$2:J231)+1,"")</f>
        <v/>
      </c>
      <c r="K232" s="53" t="str">
        <f>IF(F232="榛",COUNT(K$2:K231)+1,"")</f>
        <v/>
      </c>
      <c r="L232" s="53">
        <f>IF(F232="吉",COUNT(L$2:L231)+1,"")</f>
        <v>13</v>
      </c>
      <c r="M232" s="53" t="str">
        <f>IF(F232="新",COUNT(M$2:M231)+1,"")</f>
        <v/>
      </c>
      <c r="N232" s="53">
        <v>231</v>
      </c>
      <c r="O232" s="53" t="s">
        <v>388</v>
      </c>
      <c r="P232" s="53" t="str">
        <f t="shared" si="24"/>
        <v/>
      </c>
      <c r="Q232" s="53" t="str">
        <f t="shared" si="25"/>
        <v/>
      </c>
      <c r="R232" s="53" t="str">
        <f t="shared" si="21"/>
        <v/>
      </c>
      <c r="S232" s="53" t="str">
        <f t="shared" si="22"/>
        <v/>
      </c>
      <c r="T232" s="53" t="str">
        <f t="shared" si="26"/>
        <v/>
      </c>
      <c r="U232" s="53" t="str">
        <f t="shared" si="27"/>
        <v/>
      </c>
      <c r="V232" s="53" t="str">
        <f t="shared" si="23"/>
        <v/>
      </c>
    </row>
    <row r="233" spans="6:22" x14ac:dyDescent="0.15">
      <c r="F233" s="53" t="s">
        <v>121</v>
      </c>
      <c r="G233" s="53" t="str">
        <f>IF(F233="高",COUNT(G$2:G232)+1,"")</f>
        <v/>
      </c>
      <c r="H233" s="53" t="str">
        <f>IF(F233="群",COUNT(H$2:H232)+1,"")</f>
        <v/>
      </c>
      <c r="I233" s="53" t="str">
        <f>IF(F233="箕",COUNT(I$2:I232)+1,"")</f>
        <v/>
      </c>
      <c r="J233" s="53" t="str">
        <f>IF(F233="倉",COUNT(J$2:J232)+1,"")</f>
        <v/>
      </c>
      <c r="K233" s="53" t="str">
        <f>IF(F233="榛",COUNT(K$2:K232)+1,"")</f>
        <v/>
      </c>
      <c r="L233" s="53">
        <f>IF(F233="吉",COUNT(L$2:L232)+1,"")</f>
        <v>14</v>
      </c>
      <c r="M233" s="53" t="str">
        <f>IF(F233="新",COUNT(M$2:M232)+1,"")</f>
        <v/>
      </c>
      <c r="N233" s="53">
        <v>232</v>
      </c>
      <c r="O233" s="53" t="s">
        <v>389</v>
      </c>
      <c r="P233" s="53" t="str">
        <f t="shared" si="24"/>
        <v/>
      </c>
      <c r="Q233" s="53" t="str">
        <f t="shared" si="25"/>
        <v/>
      </c>
      <c r="R233" s="53" t="str">
        <f t="shared" si="21"/>
        <v/>
      </c>
      <c r="S233" s="53" t="str">
        <f t="shared" si="22"/>
        <v/>
      </c>
      <c r="T233" s="53" t="str">
        <f t="shared" si="26"/>
        <v/>
      </c>
      <c r="U233" s="53" t="str">
        <f t="shared" si="27"/>
        <v/>
      </c>
      <c r="V233" s="53" t="str">
        <f t="shared" si="23"/>
        <v/>
      </c>
    </row>
    <row r="234" spans="6:22" x14ac:dyDescent="0.15">
      <c r="F234" s="53" t="s">
        <v>121</v>
      </c>
      <c r="G234" s="53" t="str">
        <f>IF(F234="高",COUNT(G$2:G233)+1,"")</f>
        <v/>
      </c>
      <c r="H234" s="53" t="str">
        <f>IF(F234="群",COUNT(H$2:H233)+1,"")</f>
        <v/>
      </c>
      <c r="I234" s="53" t="str">
        <f>IF(F234="箕",COUNT(I$2:I233)+1,"")</f>
        <v/>
      </c>
      <c r="J234" s="53" t="str">
        <f>IF(F234="倉",COUNT(J$2:J233)+1,"")</f>
        <v/>
      </c>
      <c r="K234" s="53" t="str">
        <f>IF(F234="榛",COUNT(K$2:K233)+1,"")</f>
        <v/>
      </c>
      <c r="L234" s="53">
        <f>IF(F234="吉",COUNT(L$2:L233)+1,"")</f>
        <v>15</v>
      </c>
      <c r="M234" s="53" t="str">
        <f>IF(F234="新",COUNT(M$2:M233)+1,"")</f>
        <v/>
      </c>
      <c r="N234" s="53">
        <v>233</v>
      </c>
      <c r="O234" s="53" t="s">
        <v>390</v>
      </c>
      <c r="P234" s="53" t="str">
        <f t="shared" si="24"/>
        <v/>
      </c>
      <c r="Q234" s="53" t="str">
        <f t="shared" si="25"/>
        <v/>
      </c>
      <c r="R234" s="53" t="str">
        <f t="shared" si="21"/>
        <v/>
      </c>
      <c r="S234" s="53" t="str">
        <f t="shared" si="22"/>
        <v/>
      </c>
      <c r="T234" s="53" t="str">
        <f t="shared" si="26"/>
        <v/>
      </c>
      <c r="U234" s="53" t="str">
        <f t="shared" si="27"/>
        <v/>
      </c>
      <c r="V234" s="53" t="str">
        <f t="shared" si="23"/>
        <v/>
      </c>
    </row>
    <row r="235" spans="6:22" x14ac:dyDescent="0.15">
      <c r="F235" s="53" t="s">
        <v>121</v>
      </c>
      <c r="G235" s="53" t="str">
        <f>IF(F235="高",COUNT(G$2:G234)+1,"")</f>
        <v/>
      </c>
      <c r="H235" s="53" t="str">
        <f>IF(F235="群",COUNT(H$2:H234)+1,"")</f>
        <v/>
      </c>
      <c r="I235" s="53" t="str">
        <f>IF(F235="箕",COUNT(I$2:I234)+1,"")</f>
        <v/>
      </c>
      <c r="J235" s="53" t="str">
        <f>IF(F235="倉",COUNT(J$2:J234)+1,"")</f>
        <v/>
      </c>
      <c r="K235" s="53" t="str">
        <f>IF(F235="榛",COUNT(K$2:K234)+1,"")</f>
        <v/>
      </c>
      <c r="L235" s="53">
        <f>IF(F235="吉",COUNT(L$2:L234)+1,"")</f>
        <v>16</v>
      </c>
      <c r="M235" s="53" t="str">
        <f>IF(F235="新",COUNT(M$2:M234)+1,"")</f>
        <v/>
      </c>
      <c r="N235" s="53">
        <v>234</v>
      </c>
      <c r="O235" s="53" t="s">
        <v>391</v>
      </c>
      <c r="P235" s="53" t="str">
        <f t="shared" si="24"/>
        <v/>
      </c>
      <c r="Q235" s="53" t="str">
        <f t="shared" si="25"/>
        <v/>
      </c>
      <c r="R235" s="53" t="str">
        <f t="shared" si="21"/>
        <v/>
      </c>
      <c r="S235" s="53" t="str">
        <f t="shared" si="22"/>
        <v/>
      </c>
      <c r="T235" s="53" t="str">
        <f t="shared" si="26"/>
        <v/>
      </c>
      <c r="U235" s="53" t="str">
        <f t="shared" si="27"/>
        <v/>
      </c>
      <c r="V235" s="53" t="str">
        <f t="shared" si="23"/>
        <v/>
      </c>
    </row>
    <row r="236" spans="6:22" x14ac:dyDescent="0.15">
      <c r="F236" s="53" t="s">
        <v>121</v>
      </c>
      <c r="G236" s="53" t="str">
        <f>IF(F236="高",COUNT(G$2:G235)+1,"")</f>
        <v/>
      </c>
      <c r="H236" s="53" t="str">
        <f>IF(F236="群",COUNT(H$2:H235)+1,"")</f>
        <v/>
      </c>
      <c r="I236" s="53" t="str">
        <f>IF(F236="箕",COUNT(I$2:I235)+1,"")</f>
        <v/>
      </c>
      <c r="J236" s="53" t="str">
        <f>IF(F236="倉",COUNT(J$2:J235)+1,"")</f>
        <v/>
      </c>
      <c r="K236" s="53" t="str">
        <f>IF(F236="榛",COUNT(K$2:K235)+1,"")</f>
        <v/>
      </c>
      <c r="L236" s="53">
        <f>IF(F236="吉",COUNT(L$2:L235)+1,"")</f>
        <v>17</v>
      </c>
      <c r="M236" s="53" t="str">
        <f>IF(F236="新",COUNT(M$2:M235)+1,"")</f>
        <v/>
      </c>
      <c r="N236" s="53">
        <v>235</v>
      </c>
      <c r="O236" s="53" t="s">
        <v>392</v>
      </c>
      <c r="P236" s="53" t="str">
        <f t="shared" si="24"/>
        <v/>
      </c>
      <c r="Q236" s="53" t="str">
        <f t="shared" si="25"/>
        <v/>
      </c>
      <c r="R236" s="53" t="str">
        <f t="shared" si="21"/>
        <v/>
      </c>
      <c r="S236" s="53" t="str">
        <f t="shared" si="22"/>
        <v/>
      </c>
      <c r="T236" s="53" t="str">
        <f t="shared" si="26"/>
        <v/>
      </c>
      <c r="U236" s="53" t="str">
        <f t="shared" si="27"/>
        <v/>
      </c>
      <c r="V236" s="53" t="str">
        <f t="shared" si="23"/>
        <v/>
      </c>
    </row>
    <row r="237" spans="6:22" x14ac:dyDescent="0.15">
      <c r="F237" s="53" t="s">
        <v>121</v>
      </c>
      <c r="G237" s="53" t="str">
        <f>IF(F237="高",COUNT(G$2:G236)+1,"")</f>
        <v/>
      </c>
      <c r="H237" s="53" t="str">
        <f>IF(F237="群",COUNT(H$2:H236)+1,"")</f>
        <v/>
      </c>
      <c r="I237" s="53" t="str">
        <f>IF(F237="箕",COUNT(I$2:I236)+1,"")</f>
        <v/>
      </c>
      <c r="J237" s="53" t="str">
        <f>IF(F237="倉",COUNT(J$2:J236)+1,"")</f>
        <v/>
      </c>
      <c r="K237" s="53" t="str">
        <f>IF(F237="榛",COUNT(K$2:K236)+1,"")</f>
        <v/>
      </c>
      <c r="L237" s="53">
        <f>IF(F237="吉",COUNT(L$2:L236)+1,"")</f>
        <v>18</v>
      </c>
      <c r="M237" s="53" t="str">
        <f>IF(F237="新",COUNT(M$2:M236)+1,"")</f>
        <v/>
      </c>
      <c r="N237" s="53">
        <v>236</v>
      </c>
      <c r="O237" s="53" t="s">
        <v>393</v>
      </c>
      <c r="P237" s="53" t="str">
        <f t="shared" si="24"/>
        <v/>
      </c>
      <c r="Q237" s="53" t="str">
        <f t="shared" si="25"/>
        <v/>
      </c>
      <c r="R237" s="53" t="str">
        <f t="shared" si="21"/>
        <v/>
      </c>
      <c r="S237" s="53" t="str">
        <f t="shared" si="22"/>
        <v/>
      </c>
      <c r="T237" s="53" t="str">
        <f t="shared" si="26"/>
        <v/>
      </c>
      <c r="U237" s="53" t="str">
        <f t="shared" si="27"/>
        <v/>
      </c>
      <c r="V237" s="53" t="str">
        <f t="shared" si="23"/>
        <v/>
      </c>
    </row>
    <row r="238" spans="6:22" x14ac:dyDescent="0.15">
      <c r="F238" s="53" t="s">
        <v>121</v>
      </c>
      <c r="G238" s="53" t="str">
        <f>IF(F238="高",COUNT(G$2:G237)+1,"")</f>
        <v/>
      </c>
      <c r="H238" s="53" t="str">
        <f>IF(F238="群",COUNT(H$2:H237)+1,"")</f>
        <v/>
      </c>
      <c r="I238" s="53" t="str">
        <f>IF(F238="箕",COUNT(I$2:I237)+1,"")</f>
        <v/>
      </c>
      <c r="J238" s="53" t="str">
        <f>IF(F238="倉",COUNT(J$2:J237)+1,"")</f>
        <v/>
      </c>
      <c r="K238" s="53" t="str">
        <f>IF(F238="榛",COUNT(K$2:K237)+1,"")</f>
        <v/>
      </c>
      <c r="L238" s="53">
        <f>IF(F238="吉",COUNT(L$2:L237)+1,"")</f>
        <v>19</v>
      </c>
      <c r="M238" s="53" t="str">
        <f>IF(F238="新",COUNT(M$2:M237)+1,"")</f>
        <v/>
      </c>
      <c r="N238" s="53">
        <v>237</v>
      </c>
      <c r="O238" s="53" t="s">
        <v>394</v>
      </c>
      <c r="P238" s="53" t="str">
        <f t="shared" si="24"/>
        <v/>
      </c>
      <c r="Q238" s="53" t="str">
        <f t="shared" si="25"/>
        <v/>
      </c>
      <c r="R238" s="53" t="str">
        <f t="shared" si="21"/>
        <v/>
      </c>
      <c r="S238" s="53" t="str">
        <f t="shared" si="22"/>
        <v/>
      </c>
      <c r="T238" s="53" t="str">
        <f t="shared" si="26"/>
        <v/>
      </c>
      <c r="U238" s="53" t="str">
        <f t="shared" si="27"/>
        <v/>
      </c>
      <c r="V238" s="53" t="str">
        <f t="shared" si="23"/>
        <v/>
      </c>
    </row>
    <row r="239" spans="6:22" x14ac:dyDescent="0.15">
      <c r="F239" s="53" t="s">
        <v>121</v>
      </c>
      <c r="G239" s="53" t="str">
        <f>IF(F239="高",COUNT(G$2:G238)+1,"")</f>
        <v/>
      </c>
      <c r="H239" s="53" t="str">
        <f>IF(F239="群",COUNT(H$2:H238)+1,"")</f>
        <v/>
      </c>
      <c r="I239" s="53" t="str">
        <f>IF(F239="箕",COUNT(I$2:I238)+1,"")</f>
        <v/>
      </c>
      <c r="J239" s="53" t="str">
        <f>IF(F239="倉",COUNT(J$2:J238)+1,"")</f>
        <v/>
      </c>
      <c r="K239" s="53" t="str">
        <f>IF(F239="榛",COUNT(K$2:K238)+1,"")</f>
        <v/>
      </c>
      <c r="L239" s="53">
        <f>IF(F239="吉",COUNT(L$2:L238)+1,"")</f>
        <v>20</v>
      </c>
      <c r="M239" s="53" t="str">
        <f>IF(F239="新",COUNT(M$2:M238)+1,"")</f>
        <v/>
      </c>
      <c r="N239" s="53">
        <v>238</v>
      </c>
      <c r="O239" s="53" t="s">
        <v>395</v>
      </c>
      <c r="P239" s="53" t="str">
        <f t="shared" si="24"/>
        <v/>
      </c>
      <c r="Q239" s="53" t="str">
        <f t="shared" si="25"/>
        <v/>
      </c>
      <c r="R239" s="53" t="str">
        <f t="shared" si="21"/>
        <v/>
      </c>
      <c r="S239" s="53" t="str">
        <f t="shared" si="22"/>
        <v/>
      </c>
      <c r="T239" s="53" t="str">
        <f t="shared" si="26"/>
        <v/>
      </c>
      <c r="U239" s="53" t="str">
        <f t="shared" si="27"/>
        <v/>
      </c>
      <c r="V239" s="53" t="str">
        <f t="shared" si="23"/>
        <v/>
      </c>
    </row>
    <row r="240" spans="6:22" x14ac:dyDescent="0.15">
      <c r="F240" s="53" t="s">
        <v>121</v>
      </c>
      <c r="G240" s="53" t="str">
        <f>IF(F240="高",COUNT(G$2:G239)+1,"")</f>
        <v/>
      </c>
      <c r="H240" s="53" t="str">
        <f>IF(F240="群",COUNT(H$2:H239)+1,"")</f>
        <v/>
      </c>
      <c r="I240" s="53" t="str">
        <f>IF(F240="箕",COUNT(I$2:I239)+1,"")</f>
        <v/>
      </c>
      <c r="J240" s="53" t="str">
        <f>IF(F240="倉",COUNT(J$2:J239)+1,"")</f>
        <v/>
      </c>
      <c r="K240" s="53" t="str">
        <f>IF(F240="榛",COUNT(K$2:K239)+1,"")</f>
        <v/>
      </c>
      <c r="L240" s="53">
        <f>IF(F240="吉",COUNT(L$2:L239)+1,"")</f>
        <v>21</v>
      </c>
      <c r="M240" s="53" t="str">
        <f>IF(F240="新",COUNT(M$2:M239)+1,"")</f>
        <v/>
      </c>
      <c r="N240" s="53">
        <v>239</v>
      </c>
      <c r="O240" s="53" t="s">
        <v>396</v>
      </c>
      <c r="P240" s="53" t="str">
        <f t="shared" si="24"/>
        <v/>
      </c>
      <c r="Q240" s="53" t="str">
        <f t="shared" si="25"/>
        <v/>
      </c>
      <c r="R240" s="53" t="str">
        <f t="shared" si="21"/>
        <v/>
      </c>
      <c r="S240" s="53" t="str">
        <f t="shared" si="22"/>
        <v/>
      </c>
      <c r="T240" s="53" t="str">
        <f t="shared" si="26"/>
        <v/>
      </c>
      <c r="U240" s="53" t="str">
        <f t="shared" si="27"/>
        <v/>
      </c>
      <c r="V240" s="53" t="str">
        <f t="shared" si="23"/>
        <v/>
      </c>
    </row>
    <row r="241" spans="6:22" x14ac:dyDescent="0.15">
      <c r="F241" s="53" t="s">
        <v>121</v>
      </c>
      <c r="G241" s="53" t="str">
        <f>IF(F241="高",COUNT(G$2:G240)+1,"")</f>
        <v/>
      </c>
      <c r="H241" s="53" t="str">
        <f>IF(F241="群",COUNT(H$2:H240)+1,"")</f>
        <v/>
      </c>
      <c r="I241" s="53" t="str">
        <f>IF(F241="箕",COUNT(I$2:I240)+1,"")</f>
        <v/>
      </c>
      <c r="J241" s="53" t="str">
        <f>IF(F241="倉",COUNT(J$2:J240)+1,"")</f>
        <v/>
      </c>
      <c r="K241" s="53" t="str">
        <f>IF(F241="榛",COUNT(K$2:K240)+1,"")</f>
        <v/>
      </c>
      <c r="L241" s="53">
        <f>IF(F241="吉",COUNT(L$2:L240)+1,"")</f>
        <v>22</v>
      </c>
      <c r="M241" s="53" t="str">
        <f>IF(F241="新",COUNT(M$2:M240)+1,"")</f>
        <v/>
      </c>
      <c r="N241" s="53">
        <v>240</v>
      </c>
      <c r="O241" s="53" t="s">
        <v>397</v>
      </c>
      <c r="P241" s="53" t="str">
        <f t="shared" si="24"/>
        <v/>
      </c>
      <c r="Q241" s="53" t="str">
        <f t="shared" si="25"/>
        <v/>
      </c>
      <c r="R241" s="53" t="str">
        <f t="shared" si="21"/>
        <v/>
      </c>
      <c r="S241" s="53" t="str">
        <f t="shared" si="22"/>
        <v/>
      </c>
      <c r="T241" s="53" t="str">
        <f t="shared" si="26"/>
        <v/>
      </c>
      <c r="U241" s="53" t="str">
        <f t="shared" si="27"/>
        <v/>
      </c>
      <c r="V241" s="53" t="str">
        <f t="shared" si="23"/>
        <v/>
      </c>
    </row>
    <row r="242" spans="6:22" x14ac:dyDescent="0.15">
      <c r="F242" s="53" t="s">
        <v>121</v>
      </c>
      <c r="G242" s="53" t="str">
        <f>IF(F242="高",COUNT(G$2:G241)+1,"")</f>
        <v/>
      </c>
      <c r="H242" s="53" t="str">
        <f>IF(F242="群",COUNT(H$2:H241)+1,"")</f>
        <v/>
      </c>
      <c r="I242" s="53" t="str">
        <f>IF(F242="箕",COUNT(I$2:I241)+1,"")</f>
        <v/>
      </c>
      <c r="J242" s="53" t="str">
        <f>IF(F242="倉",COUNT(J$2:J241)+1,"")</f>
        <v/>
      </c>
      <c r="K242" s="53" t="str">
        <f>IF(F242="榛",COUNT(K$2:K241)+1,"")</f>
        <v/>
      </c>
      <c r="L242" s="53">
        <f>IF(F242="吉",COUNT(L$2:L241)+1,"")</f>
        <v>23</v>
      </c>
      <c r="M242" s="53" t="str">
        <f>IF(F242="新",COUNT(M$2:M241)+1,"")</f>
        <v/>
      </c>
      <c r="N242" s="53">
        <v>241</v>
      </c>
      <c r="O242" s="53" t="s">
        <v>398</v>
      </c>
      <c r="P242" s="53" t="str">
        <f t="shared" si="24"/>
        <v/>
      </c>
      <c r="Q242" s="53" t="str">
        <f t="shared" si="25"/>
        <v/>
      </c>
      <c r="R242" s="53" t="str">
        <f t="shared" si="21"/>
        <v/>
      </c>
      <c r="S242" s="53" t="str">
        <f t="shared" si="22"/>
        <v/>
      </c>
      <c r="T242" s="53" t="str">
        <f t="shared" si="26"/>
        <v/>
      </c>
      <c r="U242" s="53" t="str">
        <f t="shared" si="27"/>
        <v/>
      </c>
      <c r="V242" s="53" t="str">
        <f t="shared" si="23"/>
        <v/>
      </c>
    </row>
    <row r="243" spans="6:22" x14ac:dyDescent="0.15">
      <c r="F243" s="53" t="s">
        <v>121</v>
      </c>
      <c r="G243" s="53" t="str">
        <f>IF(F243="高",COUNT(G$2:G242)+1,"")</f>
        <v/>
      </c>
      <c r="H243" s="53" t="str">
        <f>IF(F243="群",COUNT(H$2:H242)+1,"")</f>
        <v/>
      </c>
      <c r="I243" s="53" t="str">
        <f>IF(F243="箕",COUNT(I$2:I242)+1,"")</f>
        <v/>
      </c>
      <c r="J243" s="53" t="str">
        <f>IF(F243="倉",COUNT(J$2:J242)+1,"")</f>
        <v/>
      </c>
      <c r="K243" s="53" t="str">
        <f>IF(F243="榛",COUNT(K$2:K242)+1,"")</f>
        <v/>
      </c>
      <c r="L243" s="53">
        <f>IF(F243="吉",COUNT(L$2:L242)+1,"")</f>
        <v>24</v>
      </c>
      <c r="M243" s="53" t="str">
        <f>IF(F243="新",COUNT(M$2:M242)+1,"")</f>
        <v/>
      </c>
      <c r="N243" s="53">
        <v>242</v>
      </c>
      <c r="O243" s="53" t="s">
        <v>399</v>
      </c>
      <c r="P243" s="53" t="str">
        <f t="shared" si="24"/>
        <v/>
      </c>
      <c r="Q243" s="53" t="str">
        <f t="shared" si="25"/>
        <v/>
      </c>
      <c r="R243" s="53" t="str">
        <f t="shared" si="21"/>
        <v/>
      </c>
      <c r="S243" s="53" t="str">
        <f t="shared" si="22"/>
        <v/>
      </c>
      <c r="T243" s="53" t="str">
        <f t="shared" si="26"/>
        <v/>
      </c>
      <c r="U243" s="53" t="str">
        <f t="shared" si="27"/>
        <v/>
      </c>
      <c r="V243" s="53" t="str">
        <f t="shared" si="23"/>
        <v/>
      </c>
    </row>
    <row r="244" spans="6:22" x14ac:dyDescent="0.15">
      <c r="F244" s="53" t="s">
        <v>121</v>
      </c>
      <c r="G244" s="53" t="str">
        <f>IF(F244="高",COUNT(G$2:G243)+1,"")</f>
        <v/>
      </c>
      <c r="H244" s="53" t="str">
        <f>IF(F244="群",COUNT(H$2:H243)+1,"")</f>
        <v/>
      </c>
      <c r="I244" s="53" t="str">
        <f>IF(F244="箕",COUNT(I$2:I243)+1,"")</f>
        <v/>
      </c>
      <c r="J244" s="53" t="str">
        <f>IF(F244="倉",COUNT(J$2:J243)+1,"")</f>
        <v/>
      </c>
      <c r="K244" s="53" t="str">
        <f>IF(F244="榛",COUNT(K$2:K243)+1,"")</f>
        <v/>
      </c>
      <c r="L244" s="53">
        <f>IF(F244="吉",COUNT(L$2:L243)+1,"")</f>
        <v>25</v>
      </c>
      <c r="M244" s="53" t="str">
        <f>IF(F244="新",COUNT(M$2:M243)+1,"")</f>
        <v/>
      </c>
      <c r="N244" s="53">
        <v>243</v>
      </c>
      <c r="O244" s="53" t="s">
        <v>400</v>
      </c>
      <c r="P244" s="53" t="str">
        <f t="shared" si="24"/>
        <v/>
      </c>
      <c r="Q244" s="53" t="str">
        <f t="shared" si="25"/>
        <v/>
      </c>
      <c r="R244" s="53" t="str">
        <f t="shared" si="21"/>
        <v/>
      </c>
      <c r="S244" s="53" t="str">
        <f t="shared" si="22"/>
        <v/>
      </c>
      <c r="T244" s="53" t="str">
        <f t="shared" si="26"/>
        <v/>
      </c>
      <c r="U244" s="53" t="str">
        <f t="shared" si="27"/>
        <v/>
      </c>
      <c r="V244" s="53" t="str">
        <f t="shared" si="23"/>
        <v/>
      </c>
    </row>
    <row r="245" spans="6:22" x14ac:dyDescent="0.15">
      <c r="F245" s="53" t="s">
        <v>121</v>
      </c>
      <c r="G245" s="53" t="str">
        <f>IF(F245="高",COUNT(G$2:G244)+1,"")</f>
        <v/>
      </c>
      <c r="H245" s="53" t="str">
        <f>IF(F245="群",COUNT(H$2:H244)+1,"")</f>
        <v/>
      </c>
      <c r="I245" s="53" t="str">
        <f>IF(F245="箕",COUNT(I$2:I244)+1,"")</f>
        <v/>
      </c>
      <c r="J245" s="53" t="str">
        <f>IF(F245="倉",COUNT(J$2:J244)+1,"")</f>
        <v/>
      </c>
      <c r="K245" s="53" t="str">
        <f>IF(F245="榛",COUNT(K$2:K244)+1,"")</f>
        <v/>
      </c>
      <c r="L245" s="53">
        <f>IF(F245="吉",COUNT(L$2:L244)+1,"")</f>
        <v>26</v>
      </c>
      <c r="M245" s="53" t="str">
        <f>IF(F245="新",COUNT(M$2:M244)+1,"")</f>
        <v/>
      </c>
      <c r="N245" s="53">
        <v>244</v>
      </c>
      <c r="O245" s="53" t="s">
        <v>401</v>
      </c>
      <c r="P245" s="53" t="str">
        <f t="shared" si="24"/>
        <v/>
      </c>
      <c r="Q245" s="53" t="str">
        <f t="shared" si="25"/>
        <v/>
      </c>
      <c r="R245" s="53" t="str">
        <f t="shared" si="21"/>
        <v/>
      </c>
      <c r="S245" s="53" t="str">
        <f t="shared" si="22"/>
        <v/>
      </c>
      <c r="T245" s="53" t="str">
        <f t="shared" si="26"/>
        <v/>
      </c>
      <c r="U245" s="53" t="str">
        <f t="shared" si="27"/>
        <v/>
      </c>
      <c r="V245" s="53" t="str">
        <f t="shared" si="23"/>
        <v/>
      </c>
    </row>
    <row r="246" spans="6:22" x14ac:dyDescent="0.15">
      <c r="F246" s="53" t="s">
        <v>121</v>
      </c>
      <c r="G246" s="53" t="str">
        <f>IF(F246="高",COUNT(G$2:G245)+1,"")</f>
        <v/>
      </c>
      <c r="H246" s="53" t="str">
        <f>IF(F246="群",COUNT(H$2:H245)+1,"")</f>
        <v/>
      </c>
      <c r="I246" s="53" t="str">
        <f>IF(F246="箕",COUNT(I$2:I245)+1,"")</f>
        <v/>
      </c>
      <c r="J246" s="53" t="str">
        <f>IF(F246="倉",COUNT(J$2:J245)+1,"")</f>
        <v/>
      </c>
      <c r="K246" s="53" t="str">
        <f>IF(F246="榛",COUNT(K$2:K245)+1,"")</f>
        <v/>
      </c>
      <c r="L246" s="53">
        <f>IF(F246="吉",COUNT(L$2:L245)+1,"")</f>
        <v>27</v>
      </c>
      <c r="M246" s="53" t="str">
        <f>IF(F246="新",COUNT(M$2:M245)+1,"")</f>
        <v/>
      </c>
      <c r="N246" s="53">
        <v>245</v>
      </c>
      <c r="O246" s="53" t="s">
        <v>402</v>
      </c>
      <c r="P246" s="53" t="str">
        <f t="shared" si="24"/>
        <v/>
      </c>
      <c r="Q246" s="53" t="str">
        <f t="shared" si="25"/>
        <v/>
      </c>
      <c r="R246" s="53" t="str">
        <f t="shared" si="21"/>
        <v/>
      </c>
      <c r="S246" s="53" t="str">
        <f t="shared" si="22"/>
        <v/>
      </c>
      <c r="T246" s="53" t="str">
        <f t="shared" si="26"/>
        <v/>
      </c>
      <c r="U246" s="53" t="str">
        <f t="shared" si="27"/>
        <v/>
      </c>
      <c r="V246" s="53" t="str">
        <f t="shared" si="23"/>
        <v/>
      </c>
    </row>
    <row r="247" spans="6:22" x14ac:dyDescent="0.15">
      <c r="F247" s="53" t="s">
        <v>121</v>
      </c>
      <c r="G247" s="53" t="str">
        <f>IF(F247="高",COUNT(G$2:G246)+1,"")</f>
        <v/>
      </c>
      <c r="H247" s="53" t="str">
        <f>IF(F247="群",COUNT(H$2:H246)+1,"")</f>
        <v/>
      </c>
      <c r="I247" s="53" t="str">
        <f>IF(F247="箕",COUNT(I$2:I246)+1,"")</f>
        <v/>
      </c>
      <c r="J247" s="53" t="str">
        <f>IF(F247="倉",COUNT(J$2:J246)+1,"")</f>
        <v/>
      </c>
      <c r="K247" s="53" t="str">
        <f>IF(F247="榛",COUNT(K$2:K246)+1,"")</f>
        <v/>
      </c>
      <c r="L247" s="53">
        <f>IF(F247="吉",COUNT(L$2:L246)+1,"")</f>
        <v>28</v>
      </c>
      <c r="M247" s="53" t="str">
        <f>IF(F247="新",COUNT(M$2:M246)+1,"")</f>
        <v/>
      </c>
      <c r="N247" s="53">
        <v>246</v>
      </c>
      <c r="O247" s="53" t="s">
        <v>403</v>
      </c>
      <c r="P247" s="53" t="str">
        <f t="shared" si="24"/>
        <v/>
      </c>
      <c r="Q247" s="53" t="str">
        <f t="shared" si="25"/>
        <v/>
      </c>
      <c r="R247" s="53" t="str">
        <f t="shared" si="21"/>
        <v/>
      </c>
      <c r="S247" s="53" t="str">
        <f t="shared" si="22"/>
        <v/>
      </c>
      <c r="T247" s="53" t="str">
        <f t="shared" si="26"/>
        <v/>
      </c>
      <c r="U247" s="53" t="str">
        <f t="shared" si="27"/>
        <v/>
      </c>
      <c r="V247" s="53" t="str">
        <f t="shared" si="23"/>
        <v/>
      </c>
    </row>
    <row r="248" spans="6:22" x14ac:dyDescent="0.15">
      <c r="F248" s="53" t="s">
        <v>121</v>
      </c>
      <c r="G248" s="53" t="str">
        <f>IF(F248="高",COUNT(G$2:G247)+1,"")</f>
        <v/>
      </c>
      <c r="H248" s="53" t="str">
        <f>IF(F248="群",COUNT(H$2:H247)+1,"")</f>
        <v/>
      </c>
      <c r="I248" s="53" t="str">
        <f>IF(F248="箕",COUNT(I$2:I247)+1,"")</f>
        <v/>
      </c>
      <c r="J248" s="53" t="str">
        <f>IF(F248="倉",COUNT(J$2:J247)+1,"")</f>
        <v/>
      </c>
      <c r="K248" s="53" t="str">
        <f>IF(F248="榛",COUNT(K$2:K247)+1,"")</f>
        <v/>
      </c>
      <c r="L248" s="53">
        <f>IF(F248="吉",COUNT(L$2:L247)+1,"")</f>
        <v>29</v>
      </c>
      <c r="M248" s="53" t="str">
        <f>IF(F248="新",COUNT(M$2:M247)+1,"")</f>
        <v/>
      </c>
      <c r="N248" s="53">
        <v>247</v>
      </c>
      <c r="O248" s="53" t="s">
        <v>404</v>
      </c>
      <c r="P248" s="53" t="str">
        <f t="shared" si="24"/>
        <v/>
      </c>
      <c r="Q248" s="53" t="str">
        <f t="shared" si="25"/>
        <v/>
      </c>
      <c r="R248" s="53" t="str">
        <f t="shared" si="21"/>
        <v/>
      </c>
      <c r="S248" s="53" t="str">
        <f t="shared" si="22"/>
        <v/>
      </c>
      <c r="T248" s="53" t="str">
        <f t="shared" si="26"/>
        <v/>
      </c>
      <c r="U248" s="53" t="str">
        <f t="shared" si="27"/>
        <v/>
      </c>
      <c r="V248" s="53" t="str">
        <f t="shared" si="23"/>
        <v/>
      </c>
    </row>
    <row r="249" spans="6:22" x14ac:dyDescent="0.15">
      <c r="F249" s="53" t="s">
        <v>121</v>
      </c>
      <c r="G249" s="53" t="str">
        <f>IF(F249="高",COUNT(G$2:G248)+1,"")</f>
        <v/>
      </c>
      <c r="H249" s="53" t="str">
        <f>IF(F249="群",COUNT(H$2:H248)+1,"")</f>
        <v/>
      </c>
      <c r="I249" s="53" t="str">
        <f>IF(F249="箕",COUNT(I$2:I248)+1,"")</f>
        <v/>
      </c>
      <c r="J249" s="53" t="str">
        <f>IF(F249="倉",COUNT(J$2:J248)+1,"")</f>
        <v/>
      </c>
      <c r="K249" s="53" t="str">
        <f>IF(F249="榛",COUNT(K$2:K248)+1,"")</f>
        <v/>
      </c>
      <c r="L249" s="53">
        <f>IF(F249="吉",COUNT(L$2:L248)+1,"")</f>
        <v>30</v>
      </c>
      <c r="M249" s="53" t="str">
        <f>IF(F249="新",COUNT(M$2:M248)+1,"")</f>
        <v/>
      </c>
      <c r="N249" s="53">
        <v>248</v>
      </c>
      <c r="O249" s="53" t="s">
        <v>405</v>
      </c>
      <c r="P249" s="53" t="str">
        <f t="shared" si="24"/>
        <v/>
      </c>
      <c r="Q249" s="53" t="str">
        <f t="shared" si="25"/>
        <v/>
      </c>
      <c r="R249" s="53" t="str">
        <f t="shared" si="21"/>
        <v/>
      </c>
      <c r="S249" s="53" t="str">
        <f t="shared" si="22"/>
        <v/>
      </c>
      <c r="T249" s="53" t="str">
        <f t="shared" si="26"/>
        <v/>
      </c>
      <c r="U249" s="53" t="str">
        <f t="shared" si="27"/>
        <v/>
      </c>
      <c r="V249" s="53" t="str">
        <f t="shared" si="23"/>
        <v/>
      </c>
    </row>
    <row r="250" spans="6:22" x14ac:dyDescent="0.15">
      <c r="F250" s="53" t="s">
        <v>121</v>
      </c>
      <c r="G250" s="53" t="str">
        <f>IF(F250="高",COUNT(G$2:G249)+1,"")</f>
        <v/>
      </c>
      <c r="H250" s="53" t="str">
        <f>IF(F250="群",COUNT(H$2:H249)+1,"")</f>
        <v/>
      </c>
      <c r="I250" s="53" t="str">
        <f>IF(F250="箕",COUNT(I$2:I249)+1,"")</f>
        <v/>
      </c>
      <c r="J250" s="53" t="str">
        <f>IF(F250="倉",COUNT(J$2:J249)+1,"")</f>
        <v/>
      </c>
      <c r="K250" s="53" t="str">
        <f>IF(F250="榛",COUNT(K$2:K249)+1,"")</f>
        <v/>
      </c>
      <c r="L250" s="53">
        <f>IF(F250="吉",COUNT(L$2:L249)+1,"")</f>
        <v>31</v>
      </c>
      <c r="M250" s="53" t="str">
        <f>IF(F250="新",COUNT(M$2:M249)+1,"")</f>
        <v/>
      </c>
      <c r="N250" s="53">
        <v>249</v>
      </c>
      <c r="O250" s="53" t="s">
        <v>406</v>
      </c>
      <c r="P250" s="53" t="str">
        <f t="shared" si="24"/>
        <v/>
      </c>
      <c r="Q250" s="53" t="str">
        <f t="shared" si="25"/>
        <v/>
      </c>
      <c r="R250" s="53" t="str">
        <f t="shared" si="21"/>
        <v/>
      </c>
      <c r="S250" s="53" t="str">
        <f t="shared" si="22"/>
        <v/>
      </c>
      <c r="T250" s="53" t="str">
        <f t="shared" si="26"/>
        <v/>
      </c>
      <c r="U250" s="53" t="str">
        <f t="shared" si="27"/>
        <v/>
      </c>
      <c r="V250" s="53" t="str">
        <f t="shared" si="23"/>
        <v/>
      </c>
    </row>
    <row r="251" spans="6:22" x14ac:dyDescent="0.15">
      <c r="F251" s="53" t="s">
        <v>121</v>
      </c>
      <c r="G251" s="53" t="str">
        <f>IF(F251="高",COUNT(G$2:G250)+1,"")</f>
        <v/>
      </c>
      <c r="H251" s="53" t="str">
        <f>IF(F251="群",COUNT(H$2:H250)+1,"")</f>
        <v/>
      </c>
      <c r="I251" s="53" t="str">
        <f>IF(F251="箕",COUNT(I$2:I250)+1,"")</f>
        <v/>
      </c>
      <c r="J251" s="53" t="str">
        <f>IF(F251="倉",COUNT(J$2:J250)+1,"")</f>
        <v/>
      </c>
      <c r="K251" s="53" t="str">
        <f>IF(F251="榛",COUNT(K$2:K250)+1,"")</f>
        <v/>
      </c>
      <c r="L251" s="53">
        <f>IF(F251="吉",COUNT(L$2:L250)+1,"")</f>
        <v>32</v>
      </c>
      <c r="M251" s="53" t="str">
        <f>IF(F251="新",COUNT(M$2:M250)+1,"")</f>
        <v/>
      </c>
      <c r="N251" s="53">
        <v>250</v>
      </c>
      <c r="O251" s="53" t="s">
        <v>407</v>
      </c>
      <c r="P251" s="53" t="str">
        <f t="shared" si="24"/>
        <v/>
      </c>
      <c r="Q251" s="53" t="str">
        <f t="shared" si="25"/>
        <v/>
      </c>
      <c r="R251" s="53" t="str">
        <f t="shared" si="21"/>
        <v/>
      </c>
      <c r="S251" s="53" t="str">
        <f t="shared" si="22"/>
        <v/>
      </c>
      <c r="T251" s="53" t="str">
        <f t="shared" si="26"/>
        <v/>
      </c>
      <c r="U251" s="53" t="str">
        <f t="shared" si="27"/>
        <v/>
      </c>
      <c r="V251" s="53" t="str">
        <f t="shared" si="23"/>
        <v/>
      </c>
    </row>
    <row r="252" spans="6:22" x14ac:dyDescent="0.15">
      <c r="F252" s="53" t="s">
        <v>116</v>
      </c>
      <c r="G252" s="53">
        <f>IF(F252="高",COUNT(G$2:G251)+1,"")</f>
        <v>165</v>
      </c>
      <c r="H252" s="53" t="str">
        <f>IF(F252="群",COUNT(H$2:H251)+1,"")</f>
        <v/>
      </c>
      <c r="I252" s="53" t="str">
        <f>IF(F252="箕",COUNT(I$2:I251)+1,"")</f>
        <v/>
      </c>
      <c r="J252" s="53" t="str">
        <f>IF(F252="倉",COUNT(J$2:J251)+1,"")</f>
        <v/>
      </c>
      <c r="K252" s="53" t="str">
        <f>IF(F252="榛",COUNT(K$2:K251)+1,"")</f>
        <v/>
      </c>
      <c r="L252" s="53" t="str">
        <f>IF(F252="吉",COUNT(L$2:L251)+1,"")</f>
        <v/>
      </c>
      <c r="M252" s="53" t="str">
        <f>IF(F252="新",COUNT(M$2:M251)+1,"")</f>
        <v/>
      </c>
      <c r="N252" s="53">
        <v>251</v>
      </c>
      <c r="O252" s="53" t="s">
        <v>408</v>
      </c>
      <c r="P252" s="53" t="str">
        <f t="shared" si="24"/>
        <v/>
      </c>
      <c r="Q252" s="53" t="str">
        <f t="shared" si="25"/>
        <v/>
      </c>
      <c r="R252" s="53" t="str">
        <f t="shared" si="21"/>
        <v/>
      </c>
      <c r="S252" s="53" t="str">
        <f t="shared" si="22"/>
        <v/>
      </c>
      <c r="T252" s="53" t="str">
        <f t="shared" si="26"/>
        <v/>
      </c>
      <c r="U252" s="53" t="str">
        <f t="shared" si="27"/>
        <v/>
      </c>
      <c r="V252" s="53" t="str">
        <f t="shared" si="23"/>
        <v/>
      </c>
    </row>
    <row r="253" spans="6:22" x14ac:dyDescent="0.15">
      <c r="F253" s="53" t="s">
        <v>116</v>
      </c>
      <c r="G253" s="53">
        <f>IF(F253="高",COUNT(G$2:G252)+1,"")</f>
        <v>166</v>
      </c>
      <c r="H253" s="53" t="str">
        <f>IF(F253="群",COUNT(H$2:H252)+1,"")</f>
        <v/>
      </c>
      <c r="I253" s="53" t="str">
        <f>IF(F253="箕",COUNT(I$2:I252)+1,"")</f>
        <v/>
      </c>
      <c r="J253" s="53" t="str">
        <f>IF(F253="倉",COUNT(J$2:J252)+1,"")</f>
        <v/>
      </c>
      <c r="K253" s="53" t="str">
        <f>IF(F253="榛",COUNT(K$2:K252)+1,"")</f>
        <v/>
      </c>
      <c r="L253" s="53" t="str">
        <f>IF(F253="吉",COUNT(L$2:L252)+1,"")</f>
        <v/>
      </c>
      <c r="M253" s="53" t="str">
        <f>IF(F253="新",COUNT(M$2:M252)+1,"")</f>
        <v/>
      </c>
      <c r="N253" s="53">
        <v>252</v>
      </c>
      <c r="O253" s="53" t="s">
        <v>409</v>
      </c>
      <c r="P253" s="53" t="str">
        <f t="shared" si="24"/>
        <v/>
      </c>
      <c r="Q253" s="53" t="str">
        <f t="shared" si="25"/>
        <v/>
      </c>
      <c r="R253" s="53" t="str">
        <f t="shared" si="21"/>
        <v/>
      </c>
      <c r="S253" s="53" t="str">
        <f t="shared" si="22"/>
        <v/>
      </c>
      <c r="T253" s="53" t="str">
        <f t="shared" si="26"/>
        <v/>
      </c>
      <c r="U253" s="53" t="str">
        <f t="shared" si="27"/>
        <v/>
      </c>
      <c r="V253" s="53" t="str">
        <f t="shared" si="23"/>
        <v/>
      </c>
    </row>
    <row r="254" spans="6:22" x14ac:dyDescent="0.15">
      <c r="F254" s="53" t="s">
        <v>116</v>
      </c>
      <c r="G254" s="53">
        <f>IF(F254="高",COUNT(G$2:G253)+1,"")</f>
        <v>167</v>
      </c>
      <c r="H254" s="53" t="str">
        <f>IF(F254="群",COUNT(H$2:H253)+1,"")</f>
        <v/>
      </c>
      <c r="I254" s="53" t="str">
        <f>IF(F254="箕",COUNT(I$2:I253)+1,"")</f>
        <v/>
      </c>
      <c r="J254" s="53" t="str">
        <f>IF(F254="倉",COUNT(J$2:J253)+1,"")</f>
        <v/>
      </c>
      <c r="K254" s="53" t="str">
        <f>IF(F254="榛",COUNT(K$2:K253)+1,"")</f>
        <v/>
      </c>
      <c r="L254" s="53" t="str">
        <f>IF(F254="吉",COUNT(L$2:L253)+1,"")</f>
        <v/>
      </c>
      <c r="M254" s="53" t="str">
        <f>IF(F254="新",COUNT(M$2:M253)+1,"")</f>
        <v/>
      </c>
      <c r="N254" s="53">
        <v>253</v>
      </c>
      <c r="O254" s="53" t="s">
        <v>410</v>
      </c>
      <c r="P254" s="53" t="str">
        <f t="shared" si="24"/>
        <v/>
      </c>
      <c r="Q254" s="53" t="str">
        <f t="shared" si="25"/>
        <v/>
      </c>
      <c r="R254" s="53" t="str">
        <f t="shared" si="21"/>
        <v/>
      </c>
      <c r="S254" s="53" t="str">
        <f t="shared" si="22"/>
        <v/>
      </c>
      <c r="T254" s="53" t="str">
        <f t="shared" si="26"/>
        <v/>
      </c>
      <c r="U254" s="53" t="str">
        <f t="shared" si="27"/>
        <v/>
      </c>
      <c r="V254" s="53" t="str">
        <f t="shared" si="23"/>
        <v/>
      </c>
    </row>
    <row r="255" spans="6:22" x14ac:dyDescent="0.15">
      <c r="F255" s="53" t="s">
        <v>116</v>
      </c>
      <c r="G255" s="53">
        <f>IF(F255="高",COUNT(G$2:G254)+1,"")</f>
        <v>168</v>
      </c>
      <c r="H255" s="53" t="str">
        <f>IF(F255="群",COUNT(H$2:H254)+1,"")</f>
        <v/>
      </c>
      <c r="I255" s="53" t="str">
        <f>IF(F255="箕",COUNT(I$2:I254)+1,"")</f>
        <v/>
      </c>
      <c r="J255" s="53" t="str">
        <f>IF(F255="倉",COUNT(J$2:J254)+1,"")</f>
        <v/>
      </c>
      <c r="K255" s="53" t="str">
        <f>IF(F255="榛",COUNT(K$2:K254)+1,"")</f>
        <v/>
      </c>
      <c r="L255" s="53" t="str">
        <f>IF(F255="吉",COUNT(L$2:L254)+1,"")</f>
        <v/>
      </c>
      <c r="M255" s="53" t="str">
        <f>IF(F255="新",COUNT(M$2:M254)+1,"")</f>
        <v/>
      </c>
      <c r="N255" s="53">
        <v>254</v>
      </c>
      <c r="O255" s="53" t="s">
        <v>411</v>
      </c>
      <c r="P255" s="53" t="str">
        <f t="shared" si="24"/>
        <v/>
      </c>
      <c r="Q255" s="53" t="str">
        <f t="shared" si="25"/>
        <v/>
      </c>
      <c r="R255" s="53" t="str">
        <f t="shared" si="21"/>
        <v/>
      </c>
      <c r="S255" s="53" t="str">
        <f t="shared" si="22"/>
        <v/>
      </c>
      <c r="T255" s="53" t="str">
        <f t="shared" si="26"/>
        <v/>
      </c>
      <c r="U255" s="53" t="str">
        <f t="shared" si="27"/>
        <v/>
      </c>
      <c r="V255" s="53" t="str">
        <f t="shared" si="23"/>
        <v/>
      </c>
    </row>
    <row r="256" spans="6:22" x14ac:dyDescent="0.15">
      <c r="F256" s="53" t="s">
        <v>116</v>
      </c>
      <c r="G256" s="53">
        <f>IF(F256="高",COUNT(G$2:G255)+1,"")</f>
        <v>169</v>
      </c>
      <c r="H256" s="53" t="str">
        <f>IF(F256="群",COUNT(H$2:H255)+1,"")</f>
        <v/>
      </c>
      <c r="I256" s="53" t="str">
        <f>IF(F256="箕",COUNT(I$2:I255)+1,"")</f>
        <v/>
      </c>
      <c r="J256" s="53" t="str">
        <f>IF(F256="倉",COUNT(J$2:J255)+1,"")</f>
        <v/>
      </c>
      <c r="K256" s="53" t="str">
        <f>IF(F256="榛",COUNT(K$2:K255)+1,"")</f>
        <v/>
      </c>
      <c r="L256" s="53" t="str">
        <f>IF(F256="吉",COUNT(L$2:L255)+1,"")</f>
        <v/>
      </c>
      <c r="M256" s="53" t="str">
        <f>IF(F256="新",COUNT(M$2:M255)+1,"")</f>
        <v/>
      </c>
      <c r="N256" s="53">
        <v>255</v>
      </c>
      <c r="O256" s="53" t="s">
        <v>412</v>
      </c>
      <c r="P256" s="53" t="str">
        <f t="shared" si="24"/>
        <v/>
      </c>
      <c r="Q256" s="53" t="str">
        <f t="shared" si="25"/>
        <v/>
      </c>
      <c r="R256" s="53" t="str">
        <f t="shared" si="21"/>
        <v/>
      </c>
      <c r="S256" s="53" t="str">
        <f t="shared" si="22"/>
        <v/>
      </c>
      <c r="T256" s="53" t="str">
        <f t="shared" si="26"/>
        <v/>
      </c>
      <c r="U256" s="53" t="str">
        <f t="shared" si="27"/>
        <v/>
      </c>
      <c r="V256" s="53" t="str">
        <f t="shared" si="23"/>
        <v/>
      </c>
    </row>
    <row r="257" spans="6:22" x14ac:dyDescent="0.15">
      <c r="F257" s="53" t="s">
        <v>116</v>
      </c>
      <c r="G257" s="53">
        <f>IF(F257="高",COUNT(G$2:G256)+1,"")</f>
        <v>170</v>
      </c>
      <c r="H257" s="53" t="str">
        <f>IF(F257="群",COUNT(H$2:H256)+1,"")</f>
        <v/>
      </c>
      <c r="I257" s="53" t="str">
        <f>IF(F257="箕",COUNT(I$2:I256)+1,"")</f>
        <v/>
      </c>
      <c r="J257" s="53" t="str">
        <f>IF(F257="倉",COUNT(J$2:J256)+1,"")</f>
        <v/>
      </c>
      <c r="K257" s="53" t="str">
        <f>IF(F257="榛",COUNT(K$2:K256)+1,"")</f>
        <v/>
      </c>
      <c r="L257" s="53" t="str">
        <f>IF(F257="吉",COUNT(L$2:L256)+1,"")</f>
        <v/>
      </c>
      <c r="M257" s="53" t="str">
        <f>IF(F257="新",COUNT(M$2:M256)+1,"")</f>
        <v/>
      </c>
      <c r="N257" s="53">
        <v>256</v>
      </c>
      <c r="O257" s="53" t="s">
        <v>413</v>
      </c>
      <c r="P257" s="53" t="str">
        <f t="shared" si="24"/>
        <v/>
      </c>
      <c r="Q257" s="53" t="str">
        <f t="shared" si="25"/>
        <v/>
      </c>
      <c r="R257" s="53" t="str">
        <f t="shared" si="21"/>
        <v/>
      </c>
      <c r="S257" s="53" t="str">
        <f t="shared" si="22"/>
        <v/>
      </c>
      <c r="T257" s="53" t="str">
        <f t="shared" si="26"/>
        <v/>
      </c>
      <c r="U257" s="53" t="str">
        <f t="shared" si="27"/>
        <v/>
      </c>
      <c r="V257" s="53" t="str">
        <f t="shared" si="23"/>
        <v/>
      </c>
    </row>
    <row r="258" spans="6:22" x14ac:dyDescent="0.15">
      <c r="F258" s="53" t="s">
        <v>116</v>
      </c>
      <c r="G258" s="53">
        <f>IF(F258="高",COUNT(G$2:G257)+1,"")</f>
        <v>171</v>
      </c>
      <c r="H258" s="53" t="str">
        <f>IF(F258="群",COUNT(H$2:H257)+1,"")</f>
        <v/>
      </c>
      <c r="I258" s="53" t="str">
        <f>IF(F258="箕",COUNT(I$2:I257)+1,"")</f>
        <v/>
      </c>
      <c r="J258" s="53" t="str">
        <f>IF(F258="倉",COUNT(J$2:J257)+1,"")</f>
        <v/>
      </c>
      <c r="K258" s="53" t="str">
        <f>IF(F258="榛",COUNT(K$2:K257)+1,"")</f>
        <v/>
      </c>
      <c r="L258" s="53" t="str">
        <f>IF(F258="吉",COUNT(L$2:L257)+1,"")</f>
        <v/>
      </c>
      <c r="M258" s="53" t="str">
        <f>IF(F258="新",COUNT(M$2:M257)+1,"")</f>
        <v/>
      </c>
      <c r="N258" s="53">
        <v>257</v>
      </c>
      <c r="O258" s="53" t="s">
        <v>414</v>
      </c>
      <c r="P258" s="53" t="str">
        <f t="shared" si="24"/>
        <v/>
      </c>
      <c r="Q258" s="53" t="str">
        <f t="shared" si="25"/>
        <v/>
      </c>
      <c r="R258" s="53" t="str">
        <f t="shared" si="21"/>
        <v/>
      </c>
      <c r="S258" s="53" t="str">
        <f t="shared" si="22"/>
        <v/>
      </c>
      <c r="T258" s="53" t="str">
        <f t="shared" si="26"/>
        <v/>
      </c>
      <c r="U258" s="53" t="str">
        <f t="shared" si="27"/>
        <v/>
      </c>
      <c r="V258" s="53" t="str">
        <f t="shared" si="23"/>
        <v/>
      </c>
    </row>
    <row r="259" spans="6:22" x14ac:dyDescent="0.15">
      <c r="F259" s="53" t="s">
        <v>116</v>
      </c>
      <c r="G259" s="53">
        <f>IF(F259="高",COUNT(G$2:G258)+1,"")</f>
        <v>172</v>
      </c>
      <c r="H259" s="53" t="str">
        <f>IF(F259="群",COUNT(H$2:H258)+1,"")</f>
        <v/>
      </c>
      <c r="I259" s="53" t="str">
        <f>IF(F259="箕",COUNT(I$2:I258)+1,"")</f>
        <v/>
      </c>
      <c r="J259" s="53" t="str">
        <f>IF(F259="倉",COUNT(J$2:J258)+1,"")</f>
        <v/>
      </c>
      <c r="K259" s="53" t="str">
        <f>IF(F259="榛",COUNT(K$2:K258)+1,"")</f>
        <v/>
      </c>
      <c r="L259" s="53" t="str">
        <f>IF(F259="吉",COUNT(L$2:L258)+1,"")</f>
        <v/>
      </c>
      <c r="M259" s="53" t="str">
        <f>IF(F259="新",COUNT(M$2:M258)+1,"")</f>
        <v/>
      </c>
      <c r="N259" s="53">
        <v>258</v>
      </c>
      <c r="O259" s="53" t="s">
        <v>415</v>
      </c>
      <c r="P259" s="53" t="str">
        <f t="shared" ref="P259:P262" si="28">IF(MAX(G$2:G$262)&gt;=N259,LOOKUP(N259,G$2:G$262,O$2:O$262),"")</f>
        <v/>
      </c>
      <c r="Q259" s="53" t="str">
        <f t="shared" ref="Q259:Q262" si="29">IF(MAX(I$2:I$262)&gt;=N259,LOOKUP(N259,I$2:I$262,O$2:O$262),"")</f>
        <v/>
      </c>
      <c r="R259" s="53" t="str">
        <f t="shared" si="21"/>
        <v/>
      </c>
      <c r="S259" s="53" t="str">
        <f t="shared" si="22"/>
        <v/>
      </c>
      <c r="T259" s="53" t="str">
        <f t="shared" ref="T259:T262" si="30">IF(MAX(K$2:K$262)&gt;=N259,LOOKUP(N259,K$2:K$262,O$2:O$262),"")</f>
        <v/>
      </c>
      <c r="U259" s="53" t="str">
        <f t="shared" ref="U259:U262" si="31">IF(MAX(L$2:L$262)&gt;=N259,LOOKUP(N259,L$2:L$262,O$2:O$262),"")</f>
        <v/>
      </c>
      <c r="V259" s="53" t="str">
        <f t="shared" si="23"/>
        <v/>
      </c>
    </row>
    <row r="260" spans="6:22" x14ac:dyDescent="0.15">
      <c r="F260" s="53" t="s">
        <v>116</v>
      </c>
      <c r="G260" s="53">
        <f>IF(F260="高",COUNT(G$2:G259)+1,"")</f>
        <v>173</v>
      </c>
      <c r="H260" s="53" t="str">
        <f>IF(F260="群",COUNT(H$2:H259)+1,"")</f>
        <v/>
      </c>
      <c r="I260" s="53" t="str">
        <f>IF(F260="箕",COUNT(I$2:I259)+1,"")</f>
        <v/>
      </c>
      <c r="J260" s="53" t="str">
        <f>IF(F260="倉",COUNT(J$2:J259)+1,"")</f>
        <v/>
      </c>
      <c r="K260" s="53" t="str">
        <f>IF(F260="榛",COUNT(K$2:K259)+1,"")</f>
        <v/>
      </c>
      <c r="L260" s="53" t="str">
        <f>IF(F260="吉",COUNT(L$2:L259)+1,"")</f>
        <v/>
      </c>
      <c r="M260" s="53" t="str">
        <f>IF(F260="新",COUNT(M$2:M259)+1,"")</f>
        <v/>
      </c>
      <c r="N260" s="53">
        <v>259</v>
      </c>
      <c r="O260" s="53" t="s">
        <v>416</v>
      </c>
      <c r="P260" s="53" t="str">
        <f t="shared" si="28"/>
        <v/>
      </c>
      <c r="Q260" s="53" t="str">
        <f t="shared" si="29"/>
        <v/>
      </c>
      <c r="R260" s="53" t="str">
        <f t="shared" si="21"/>
        <v/>
      </c>
      <c r="S260" s="53" t="str">
        <f t="shared" si="22"/>
        <v/>
      </c>
      <c r="T260" s="53" t="str">
        <f t="shared" si="30"/>
        <v/>
      </c>
      <c r="U260" s="53" t="str">
        <f t="shared" si="31"/>
        <v/>
      </c>
      <c r="V260" s="53" t="str">
        <f t="shared" si="23"/>
        <v/>
      </c>
    </row>
    <row r="261" spans="6:22" x14ac:dyDescent="0.15">
      <c r="F261" s="53" t="s">
        <v>116</v>
      </c>
      <c r="G261" s="53">
        <f>IF(F261="高",COUNT(G$2:G260)+1,"")</f>
        <v>174</v>
      </c>
      <c r="H261" s="53" t="str">
        <f>IF(F261="群",COUNT(H$2:H260)+1,"")</f>
        <v/>
      </c>
      <c r="I261" s="53" t="str">
        <f>IF(F261="箕",COUNT(I$2:I260)+1,"")</f>
        <v/>
      </c>
      <c r="J261" s="53" t="str">
        <f>IF(F261="倉",COUNT(J$2:J260)+1,"")</f>
        <v/>
      </c>
      <c r="K261" s="53" t="str">
        <f>IF(F261="榛",COUNT(K$2:K260)+1,"")</f>
        <v/>
      </c>
      <c r="L261" s="53" t="str">
        <f>IF(F261="吉",COUNT(L$2:L260)+1,"")</f>
        <v/>
      </c>
      <c r="M261" s="53" t="str">
        <f>IF(F261="新",COUNT(M$2:M260)+1,"")</f>
        <v/>
      </c>
      <c r="N261" s="53">
        <v>260</v>
      </c>
      <c r="O261" s="53" t="s">
        <v>417</v>
      </c>
      <c r="P261" s="53" t="str">
        <f t="shared" si="28"/>
        <v/>
      </c>
      <c r="Q261" s="53" t="str">
        <f t="shared" si="29"/>
        <v/>
      </c>
      <c r="R261" s="53" t="str">
        <f t="shared" si="21"/>
        <v/>
      </c>
      <c r="S261" s="53" t="str">
        <f t="shared" si="22"/>
        <v/>
      </c>
      <c r="T261" s="53" t="str">
        <f t="shared" si="30"/>
        <v/>
      </c>
      <c r="U261" s="53" t="str">
        <f t="shared" si="31"/>
        <v/>
      </c>
      <c r="V261" s="53" t="str">
        <f t="shared" si="23"/>
        <v/>
      </c>
    </row>
    <row r="262" spans="6:22" x14ac:dyDescent="0.15">
      <c r="F262" s="53" t="s">
        <v>116</v>
      </c>
      <c r="G262" s="53">
        <f>IF(F262="高",COUNT(G$2:G261)+1,"")</f>
        <v>175</v>
      </c>
      <c r="H262" s="53" t="str">
        <f>IF(F262="群",COUNT(H$2:H261)+1,"")</f>
        <v/>
      </c>
      <c r="I262" s="53" t="str">
        <f>IF(F262="箕",COUNT(I$2:I261)+1,"")</f>
        <v/>
      </c>
      <c r="J262" s="53" t="str">
        <f>IF(F262="倉",COUNT(J$2:J261)+1,"")</f>
        <v/>
      </c>
      <c r="K262" s="53" t="str">
        <f>IF(F262="榛",COUNT(K$2:K261)+1,"")</f>
        <v/>
      </c>
      <c r="L262" s="53" t="str">
        <f>IF(F262="吉",COUNT(L$2:L261)+1,"")</f>
        <v/>
      </c>
      <c r="M262" s="53" t="str">
        <f>IF(F262="新",COUNT(M$2:M261)+1,"")</f>
        <v/>
      </c>
      <c r="N262" s="53">
        <v>261</v>
      </c>
      <c r="O262" s="53" t="s">
        <v>418</v>
      </c>
      <c r="P262" s="53" t="str">
        <f t="shared" si="28"/>
        <v/>
      </c>
      <c r="Q262" s="53" t="str">
        <f t="shared" si="29"/>
        <v/>
      </c>
      <c r="R262" s="53" t="str">
        <f t="shared" si="21"/>
        <v/>
      </c>
      <c r="S262" s="53" t="str">
        <f t="shared" si="22"/>
        <v/>
      </c>
      <c r="T262" s="53" t="str">
        <f t="shared" si="30"/>
        <v/>
      </c>
      <c r="U262" s="53" t="str">
        <f t="shared" si="31"/>
        <v/>
      </c>
      <c r="V262" s="53" t="str">
        <f t="shared" si="23"/>
        <v/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34:C34"/>
    <mergeCell ref="A7:B7"/>
    <mergeCell ref="B9:C9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23</vt:i4>
      </vt:variant>
    </vt:vector>
  </HeadingPairs>
  <TitlesOfParts>
    <vt:vector size="29" baseType="lpstr">
      <vt:lpstr>入力</vt:lpstr>
      <vt:lpstr>印刷用(表)</vt:lpstr>
      <vt:lpstr>印刷用(裏)</vt:lpstr>
      <vt:lpstr>ブランク(表)</vt:lpstr>
      <vt:lpstr>ブランク(裏)</vt:lpstr>
      <vt:lpstr>リスト</vt:lpstr>
      <vt:lpstr>'ブランク(表)'!Print_Area</vt:lpstr>
      <vt:lpstr>'ブランク(裏)'!Print_Area</vt:lpstr>
      <vt:lpstr>'印刷用(表)'!Print_Area</vt:lpstr>
      <vt:lpstr>'印刷用(裏)'!Print_Area</vt:lpstr>
      <vt:lpstr>入力!Print_Area</vt:lpstr>
      <vt:lpstr>その他</vt:lpstr>
      <vt:lpstr>安中市</vt:lpstr>
      <vt:lpstr>改造</vt:lpstr>
      <vt:lpstr>吉井地域</vt:lpstr>
      <vt:lpstr>旧市</vt:lpstr>
      <vt:lpstr>群馬地域</vt:lpstr>
      <vt:lpstr>吾妻郡</vt:lpstr>
      <vt:lpstr>埼玉県</vt:lpstr>
      <vt:lpstr>新設</vt:lpstr>
      <vt:lpstr>新町地域</vt:lpstr>
      <vt:lpstr>榛名地域</vt:lpstr>
      <vt:lpstr>前橋市</vt:lpstr>
      <vt:lpstr>倉渕地域</vt:lpstr>
      <vt:lpstr>藤岡市</vt:lpstr>
      <vt:lpstr>非その他</vt:lpstr>
      <vt:lpstr>非改造</vt:lpstr>
      <vt:lpstr>非新設</vt:lpstr>
      <vt:lpstr>箕郷地域</vt:lpstr>
    </vt:vector>
  </TitlesOfParts>
  <Manager/>
  <Company/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/>
  <cp:keywords>
  </cp:keywords>
  <dc:description>
  </dc:description>
  <cp:lastModifiedBy/>
  <cp:revision>1</cp:revision>
  <dcterms:created xsi:type="dcterms:W3CDTF">2025-02-17T00:54:23Z</dcterms:created>
  <dcterms:modified xsi:type="dcterms:W3CDTF">2025-10-20T06:28:43Z</dcterms:modified>
  <cp:category>
  </cp:category>
  <cp:contentStatus>
  </cp:contentStatus>
</cp:coreProperties>
</file>